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Rozpočty\2025\250404 - Zateplení školy Šance Horní Slavkov - padesátá úprava\"/>
    </mc:Choice>
  </mc:AlternateContent>
  <xr:revisionPtr revIDLastSave="0" documentId="13_ncr:1_{7D6F89DC-63D2-4606-A2BE-87E45AE04D99}" xr6:coauthVersionLast="47" xr6:coauthVersionMax="47" xr10:uidLastSave="{00000000-0000-0000-0000-000000000000}"/>
  <bookViews>
    <workbookView xWindow="-28920" yWindow="-1815" windowWidth="29040" windowHeight="15840" xr2:uid="{00000000-000D-0000-FFFF-FFFF00000000}"/>
  </bookViews>
  <sheets>
    <sheet name="Rekapitulace stavby" sheetId="1" r:id="rId1"/>
    <sheet name="00 - Vedlejší rozpočtové ..." sheetId="2" r:id="rId2"/>
    <sheet name="01 - Stavební část" sheetId="3" r:id="rId3"/>
    <sheet name="02 - Střecha" sheetId="4" r:id="rId4"/>
    <sheet name="03 - Vzduchotechnika" sheetId="5" r:id="rId5"/>
    <sheet name="04.1 Rek Elektroinstalace" sheetId="9" r:id="rId6"/>
    <sheet name="04.2 Pol Elektroinstalace" sheetId="10" r:id="rId7"/>
    <sheet name="05 - Hromosvod " sheetId="7" r:id="rId8"/>
    <sheet name="Pokyny pro vyplnění" sheetId="8" r:id="rId9"/>
  </sheets>
  <definedNames>
    <definedName name="_xlnm._FilterDatabase" localSheetId="1" hidden="1">'00 - Vedlejší rozpočtové ...'!$C$84:$K$102</definedName>
    <definedName name="_xlnm._FilterDatabase" localSheetId="2" hidden="1">'01 - Stavební část'!$C$98:$K$1148</definedName>
    <definedName name="_xlnm._FilterDatabase" localSheetId="3" hidden="1">'02 - Střecha'!$C$83:$K$200</definedName>
    <definedName name="_xlnm._FilterDatabase" localSheetId="4" hidden="1">'03 - Vzduchotechnika'!$C$84:$K$187</definedName>
    <definedName name="_xlnm._FilterDatabase" localSheetId="7" hidden="1">'05 - Hromosvod '!$C$81:$K$102</definedName>
    <definedName name="_xlnm.Print_Titles" localSheetId="1">'00 - Vedlejší rozpočtové ...'!$84:$84</definedName>
    <definedName name="_xlnm.Print_Titles" localSheetId="2">'01 - Stavební část'!$98:$98</definedName>
    <definedName name="_xlnm.Print_Titles" localSheetId="3">'02 - Střecha'!$83:$83</definedName>
    <definedName name="_xlnm.Print_Titles" localSheetId="4">'03 - Vzduchotechnika'!$84:$84</definedName>
    <definedName name="_xlnm.Print_Titles" localSheetId="6">'04.2 Pol Elektroinstalace'!$4:$4</definedName>
    <definedName name="_xlnm.Print_Titles" localSheetId="7">'05 - Hromosvod '!$81:$81</definedName>
    <definedName name="_xlnm.Print_Titles" localSheetId="0">'Rekapitulace stavby'!$52:$52</definedName>
    <definedName name="_xlnm.Print_Area" localSheetId="1">'00 - Vedlejší rozpočtové ...'!$C$4:$J$39,'00 - Vedlejší rozpočtové ...'!$C$45:$J$66,'00 - Vedlejší rozpočtové ...'!$C$72:$K$102</definedName>
    <definedName name="_xlnm.Print_Area" localSheetId="2">'01 - Stavební část'!$C$4:$J$39,'01 - Stavební část'!$C$45:$J$80,'01 - Stavební část'!$C$86:$K$1148</definedName>
    <definedName name="_xlnm.Print_Area" localSheetId="3">'02 - Střecha'!$C$4:$J$39,'02 - Střecha'!$C$45:$J$65,'02 - Střecha'!$C$71:$K$200</definedName>
    <definedName name="_xlnm.Print_Area" localSheetId="4">'03 - Vzduchotechnika'!$C$4:$J$39,'03 - Vzduchotechnika'!$C$45:$J$66,'03 - Vzduchotechnika'!$C$72:$K$187</definedName>
    <definedName name="_xlnm.Print_Area" localSheetId="7">'05 - Hromosvod '!$C$4:$J$39,'05 - Hromosvod '!$C$45:$J$63,'05 - Hromosvod '!$C$69:$K$102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stavby'!$C$42:$AQ$61</definedName>
  </definedNames>
  <calcPr calcId="191029"/>
</workbook>
</file>

<file path=xl/calcChain.xml><?xml version="1.0" encoding="utf-8"?>
<calcChain xmlns="http://schemas.openxmlformats.org/spreadsheetml/2006/main">
  <c r="AK29" i="1" l="1"/>
  <c r="W29" i="1"/>
  <c r="AN54" i="1"/>
  <c r="AN59" i="1"/>
  <c r="AG59" i="1"/>
  <c r="G7" i="10"/>
  <c r="G14" i="10" s="1"/>
  <c r="F6" i="9" s="1"/>
  <c r="I7" i="10"/>
  <c r="G8" i="10"/>
  <c r="I8" i="10"/>
  <c r="G9" i="10"/>
  <c r="I9" i="10"/>
  <c r="G10" i="10"/>
  <c r="I10" i="10"/>
  <c r="G11" i="10"/>
  <c r="I11" i="10"/>
  <c r="G12" i="10"/>
  <c r="I12" i="10"/>
  <c r="G13" i="10"/>
  <c r="I13" i="10"/>
  <c r="I14" i="10"/>
  <c r="G16" i="10"/>
  <c r="G37" i="10" s="1"/>
  <c r="F9" i="9" s="1"/>
  <c r="I16" i="10"/>
  <c r="G17" i="10"/>
  <c r="I17" i="10"/>
  <c r="I37" i="10" s="1"/>
  <c r="G18" i="10"/>
  <c r="I18" i="10"/>
  <c r="G19" i="10"/>
  <c r="I19" i="10"/>
  <c r="G20" i="10"/>
  <c r="I20" i="10"/>
  <c r="G21" i="10"/>
  <c r="I21" i="10"/>
  <c r="G22" i="10"/>
  <c r="I22" i="10"/>
  <c r="G23" i="10"/>
  <c r="I23" i="10"/>
  <c r="G24" i="10"/>
  <c r="I24" i="10"/>
  <c r="G25" i="10"/>
  <c r="I25" i="10"/>
  <c r="G26" i="10"/>
  <c r="I26" i="10"/>
  <c r="G27" i="10"/>
  <c r="I27" i="10"/>
  <c r="G28" i="10"/>
  <c r="I28" i="10"/>
  <c r="G29" i="10"/>
  <c r="I29" i="10"/>
  <c r="G30" i="10"/>
  <c r="I30" i="10"/>
  <c r="G31" i="10"/>
  <c r="I31" i="10"/>
  <c r="G32" i="10"/>
  <c r="I32" i="10"/>
  <c r="G33" i="10"/>
  <c r="I33" i="10"/>
  <c r="G34" i="10"/>
  <c r="I34" i="10"/>
  <c r="G35" i="10"/>
  <c r="I35" i="10"/>
  <c r="G36" i="10"/>
  <c r="I36" i="10"/>
  <c r="G39" i="10"/>
  <c r="G70" i="10" s="1"/>
  <c r="F12" i="9" s="1"/>
  <c r="I39" i="10"/>
  <c r="G40" i="10"/>
  <c r="I40" i="10"/>
  <c r="G41" i="10"/>
  <c r="I41" i="10"/>
  <c r="G42" i="10"/>
  <c r="I42" i="10"/>
  <c r="G43" i="10"/>
  <c r="I43" i="10"/>
  <c r="G44" i="10"/>
  <c r="I44" i="10"/>
  <c r="G45" i="10"/>
  <c r="I45" i="10"/>
  <c r="G46" i="10"/>
  <c r="I46" i="10"/>
  <c r="G47" i="10"/>
  <c r="I47" i="10"/>
  <c r="G48" i="10"/>
  <c r="I48" i="10"/>
  <c r="G49" i="10"/>
  <c r="I49" i="10"/>
  <c r="G50" i="10"/>
  <c r="I50" i="10"/>
  <c r="G51" i="10"/>
  <c r="I51" i="10"/>
  <c r="G52" i="10"/>
  <c r="I52" i="10"/>
  <c r="G53" i="10"/>
  <c r="I53" i="10"/>
  <c r="G54" i="10"/>
  <c r="I54" i="10"/>
  <c r="G55" i="10"/>
  <c r="I55" i="10"/>
  <c r="G56" i="10"/>
  <c r="I56" i="10"/>
  <c r="G57" i="10"/>
  <c r="I57" i="10"/>
  <c r="G58" i="10"/>
  <c r="I58" i="10"/>
  <c r="G59" i="10"/>
  <c r="I59" i="10"/>
  <c r="G60" i="10"/>
  <c r="I60" i="10"/>
  <c r="G61" i="10"/>
  <c r="I61" i="10"/>
  <c r="G62" i="10"/>
  <c r="I62" i="10"/>
  <c r="G63" i="10"/>
  <c r="I63" i="10"/>
  <c r="G64" i="10"/>
  <c r="I64" i="10"/>
  <c r="G65" i="10"/>
  <c r="I65" i="10"/>
  <c r="G66" i="10"/>
  <c r="I66" i="10"/>
  <c r="G67" i="10"/>
  <c r="I67" i="10"/>
  <c r="G68" i="10"/>
  <c r="I68" i="10"/>
  <c r="G69" i="10"/>
  <c r="I69" i="10"/>
  <c r="I70" i="10"/>
  <c r="G72" i="10"/>
  <c r="G73" i="10" s="1"/>
  <c r="F13" i="9" s="1"/>
  <c r="I72" i="10"/>
  <c r="I73" i="10"/>
  <c r="G75" i="10"/>
  <c r="I75" i="10"/>
  <c r="I82" i="10" s="1"/>
  <c r="G76" i="10"/>
  <c r="I76" i="10"/>
  <c r="G77" i="10"/>
  <c r="I77" i="10"/>
  <c r="G78" i="10"/>
  <c r="I78" i="10"/>
  <c r="G79" i="10"/>
  <c r="G82" i="10" s="1"/>
  <c r="F17" i="9" s="1"/>
  <c r="I79" i="10"/>
  <c r="G80" i="10"/>
  <c r="I80" i="10"/>
  <c r="G81" i="10"/>
  <c r="I81" i="10"/>
  <c r="F10" i="9"/>
  <c r="F27" i="9"/>
  <c r="G27" i="9"/>
  <c r="E11" i="9" l="1"/>
  <c r="F11" i="9" s="1"/>
  <c r="G12" i="9"/>
  <c r="E14" i="9" s="1"/>
  <c r="F14" i="9" s="1"/>
  <c r="E7" i="9"/>
  <c r="F7" i="9" s="1"/>
  <c r="F15" i="9" s="1"/>
  <c r="E8" i="9"/>
  <c r="F8" i="9" s="1"/>
  <c r="F18" i="9" l="1"/>
  <c r="G18" i="9" s="1"/>
  <c r="F16" i="9"/>
  <c r="E21" i="9" l="1"/>
  <c r="F21" i="9" s="1"/>
  <c r="E20" i="9"/>
  <c r="F20" i="9" s="1"/>
  <c r="F22" i="9" l="1"/>
  <c r="G22" i="9" s="1"/>
  <c r="F29" i="9" s="1"/>
  <c r="J37" i="7" l="1"/>
  <c r="J36" i="7"/>
  <c r="AY60" i="1" s="1"/>
  <c r="J35" i="7"/>
  <c r="AX60" i="1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F76" i="7"/>
  <c r="E74" i="7"/>
  <c r="F52" i="7"/>
  <c r="E50" i="7"/>
  <c r="J24" i="7"/>
  <c r="E24" i="7"/>
  <c r="J79" i="7"/>
  <c r="J23" i="7"/>
  <c r="J21" i="7"/>
  <c r="E21" i="7"/>
  <c r="J54" i="7" s="1"/>
  <c r="J20" i="7"/>
  <c r="J18" i="7"/>
  <c r="E18" i="7"/>
  <c r="F55" i="7"/>
  <c r="J17" i="7"/>
  <c r="J15" i="7"/>
  <c r="E15" i="7"/>
  <c r="F78" i="7"/>
  <c r="J14" i="7"/>
  <c r="J12" i="7"/>
  <c r="J52" i="7" s="1"/>
  <c r="E7" i="7"/>
  <c r="E48" i="7"/>
  <c r="AY59" i="1"/>
  <c r="AX59" i="1"/>
  <c r="BC59" i="1"/>
  <c r="AU59" i="1"/>
  <c r="J37" i="5"/>
  <c r="J36" i="5"/>
  <c r="AY58" i="1"/>
  <c r="J35" i="5"/>
  <c r="AX58" i="1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F79" i="5"/>
  <c r="E77" i="5"/>
  <c r="F52" i="5"/>
  <c r="E50" i="5"/>
  <c r="J24" i="5"/>
  <c r="E24" i="5"/>
  <c r="J55" i="5" s="1"/>
  <c r="J23" i="5"/>
  <c r="J21" i="5"/>
  <c r="E21" i="5"/>
  <c r="J81" i="5" s="1"/>
  <c r="J20" i="5"/>
  <c r="J18" i="5"/>
  <c r="E18" i="5"/>
  <c r="F55" i="5" s="1"/>
  <c r="J17" i="5"/>
  <c r="J15" i="5"/>
  <c r="E15" i="5"/>
  <c r="F81" i="5" s="1"/>
  <c r="J14" i="5"/>
  <c r="J12" i="5"/>
  <c r="J79" i="5"/>
  <c r="E7" i="5"/>
  <c r="E48" i="5"/>
  <c r="J37" i="4"/>
  <c r="J36" i="4"/>
  <c r="AY57" i="1" s="1"/>
  <c r="J35" i="4"/>
  <c r="AX57" i="1" s="1"/>
  <c r="BI199" i="4"/>
  <c r="BH199" i="4"/>
  <c r="BG199" i="4"/>
  <c r="BF199" i="4"/>
  <c r="T199" i="4"/>
  <c r="R199" i="4"/>
  <c r="P199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F78" i="4"/>
  <c r="E76" i="4"/>
  <c r="F52" i="4"/>
  <c r="E50" i="4"/>
  <c r="J24" i="4"/>
  <c r="E24" i="4"/>
  <c r="J81" i="4" s="1"/>
  <c r="J23" i="4"/>
  <c r="J21" i="4"/>
  <c r="E21" i="4"/>
  <c r="J54" i="4"/>
  <c r="J20" i="4"/>
  <c r="J18" i="4"/>
  <c r="E18" i="4"/>
  <c r="F55" i="4" s="1"/>
  <c r="J17" i="4"/>
  <c r="J15" i="4"/>
  <c r="E15" i="4"/>
  <c r="F54" i="4" s="1"/>
  <c r="J14" i="4"/>
  <c r="J12" i="4"/>
  <c r="J78" i="4"/>
  <c r="E7" i="4"/>
  <c r="E74" i="4"/>
  <c r="J37" i="3"/>
  <c r="J36" i="3"/>
  <c r="AY56" i="1"/>
  <c r="J35" i="3"/>
  <c r="AX56" i="1"/>
  <c r="BI1147" i="3"/>
  <c r="BH1147" i="3"/>
  <c r="BG1147" i="3"/>
  <c r="BF1147" i="3"/>
  <c r="T1147" i="3"/>
  <c r="R1147" i="3"/>
  <c r="P1147" i="3"/>
  <c r="BI1089" i="3"/>
  <c r="BH1089" i="3"/>
  <c r="BG1089" i="3"/>
  <c r="BF1089" i="3"/>
  <c r="T1089" i="3"/>
  <c r="R1089" i="3"/>
  <c r="P1089" i="3"/>
  <c r="BI1080" i="3"/>
  <c r="BH1080" i="3"/>
  <c r="BG1080" i="3"/>
  <c r="BF1080" i="3"/>
  <c r="T1080" i="3"/>
  <c r="R1080" i="3"/>
  <c r="P1080" i="3"/>
  <c r="BI1077" i="3"/>
  <c r="BH1077" i="3"/>
  <c r="BG1077" i="3"/>
  <c r="BF1077" i="3"/>
  <c r="T1077" i="3"/>
  <c r="R1077" i="3"/>
  <c r="P1077" i="3"/>
  <c r="BI1068" i="3"/>
  <c r="BH1068" i="3"/>
  <c r="BG1068" i="3"/>
  <c r="BF1068" i="3"/>
  <c r="T1068" i="3"/>
  <c r="R1068" i="3"/>
  <c r="P1068" i="3"/>
  <c r="BI1063" i="3"/>
  <c r="BH1063" i="3"/>
  <c r="BG1063" i="3"/>
  <c r="BF1063" i="3"/>
  <c r="T1063" i="3"/>
  <c r="R1063" i="3"/>
  <c r="P1063" i="3"/>
  <c r="BI1056" i="3"/>
  <c r="BH1056" i="3"/>
  <c r="BG1056" i="3"/>
  <c r="BF1056" i="3"/>
  <c r="T1056" i="3"/>
  <c r="R1056" i="3"/>
  <c r="P1056" i="3"/>
  <c r="BI1053" i="3"/>
  <c r="BH1053" i="3"/>
  <c r="BG1053" i="3"/>
  <c r="BF1053" i="3"/>
  <c r="T1053" i="3"/>
  <c r="R1053" i="3"/>
  <c r="P1053" i="3"/>
  <c r="BI1052" i="3"/>
  <c r="BH1052" i="3"/>
  <c r="BG1052" i="3"/>
  <c r="BF1052" i="3"/>
  <c r="T1052" i="3"/>
  <c r="R1052" i="3"/>
  <c r="P1052" i="3"/>
  <c r="BI1050" i="3"/>
  <c r="BH1050" i="3"/>
  <c r="BG1050" i="3"/>
  <c r="BF1050" i="3"/>
  <c r="T1050" i="3"/>
  <c r="R1050" i="3"/>
  <c r="P1050" i="3"/>
  <c r="BI1043" i="3"/>
  <c r="BH1043" i="3"/>
  <c r="BG1043" i="3"/>
  <c r="BF1043" i="3"/>
  <c r="T1043" i="3"/>
  <c r="R1043" i="3"/>
  <c r="P1043" i="3"/>
  <c r="BI1042" i="3"/>
  <c r="BH1042" i="3"/>
  <c r="BG1042" i="3"/>
  <c r="BF1042" i="3"/>
  <c r="T1042" i="3"/>
  <c r="R1042" i="3"/>
  <c r="P1042" i="3"/>
  <c r="BI1041" i="3"/>
  <c r="BH1041" i="3"/>
  <c r="BG1041" i="3"/>
  <c r="BF1041" i="3"/>
  <c r="T1041" i="3"/>
  <c r="R1041" i="3"/>
  <c r="P1041" i="3"/>
  <c r="BI1038" i="3"/>
  <c r="BH1038" i="3"/>
  <c r="BG1038" i="3"/>
  <c r="BF1038" i="3"/>
  <c r="T1038" i="3"/>
  <c r="R1038" i="3"/>
  <c r="P1038" i="3"/>
  <c r="BI1036" i="3"/>
  <c r="BH1036" i="3"/>
  <c r="BG1036" i="3"/>
  <c r="BF1036" i="3"/>
  <c r="T1036" i="3"/>
  <c r="R1036" i="3"/>
  <c r="P1036" i="3"/>
  <c r="BI1035" i="3"/>
  <c r="BH1035" i="3"/>
  <c r="BG1035" i="3"/>
  <c r="BF1035" i="3"/>
  <c r="T1035" i="3"/>
  <c r="R1035" i="3"/>
  <c r="P1035" i="3"/>
  <c r="BI1029" i="3"/>
  <c r="BH1029" i="3"/>
  <c r="BG1029" i="3"/>
  <c r="BF1029" i="3"/>
  <c r="T1029" i="3"/>
  <c r="R1029" i="3"/>
  <c r="P1029" i="3"/>
  <c r="BI1028" i="3"/>
  <c r="BH1028" i="3"/>
  <c r="BG1028" i="3"/>
  <c r="BF1028" i="3"/>
  <c r="T1028" i="3"/>
  <c r="R1028" i="3"/>
  <c r="P1028" i="3"/>
  <c r="BI1019" i="3"/>
  <c r="BH1019" i="3"/>
  <c r="BG1019" i="3"/>
  <c r="BF1019" i="3"/>
  <c r="T1019" i="3"/>
  <c r="R1019" i="3"/>
  <c r="P1019" i="3"/>
  <c r="BI1017" i="3"/>
  <c r="BH1017" i="3"/>
  <c r="BG1017" i="3"/>
  <c r="BF1017" i="3"/>
  <c r="T1017" i="3"/>
  <c r="R1017" i="3"/>
  <c r="P1017" i="3"/>
  <c r="BI1014" i="3"/>
  <c r="BH1014" i="3"/>
  <c r="BG1014" i="3"/>
  <c r="BF1014" i="3"/>
  <c r="T1014" i="3"/>
  <c r="R1014" i="3"/>
  <c r="P1014" i="3"/>
  <c r="BI1013" i="3"/>
  <c r="BH1013" i="3"/>
  <c r="BG1013" i="3"/>
  <c r="BF1013" i="3"/>
  <c r="T1013" i="3"/>
  <c r="R1013" i="3"/>
  <c r="P1013" i="3"/>
  <c r="BI1011" i="3"/>
  <c r="BH1011" i="3"/>
  <c r="BG1011" i="3"/>
  <c r="BF1011" i="3"/>
  <c r="T1011" i="3"/>
  <c r="R1011" i="3"/>
  <c r="P1011" i="3"/>
  <c r="BI1010" i="3"/>
  <c r="BH1010" i="3"/>
  <c r="BG1010" i="3"/>
  <c r="BF1010" i="3"/>
  <c r="T1010" i="3"/>
  <c r="R1010" i="3"/>
  <c r="P1010" i="3"/>
  <c r="BI1008" i="3"/>
  <c r="BH1008" i="3"/>
  <c r="BG1008" i="3"/>
  <c r="BF1008" i="3"/>
  <c r="T1008" i="3"/>
  <c r="R1008" i="3"/>
  <c r="P1008" i="3"/>
  <c r="BI1007" i="3"/>
  <c r="BH1007" i="3"/>
  <c r="BG1007" i="3"/>
  <c r="BF1007" i="3"/>
  <c r="T1007" i="3"/>
  <c r="R1007" i="3"/>
  <c r="P1007" i="3"/>
  <c r="BI1003" i="3"/>
  <c r="BH1003" i="3"/>
  <c r="BG1003" i="3"/>
  <c r="BF1003" i="3"/>
  <c r="T1003" i="3"/>
  <c r="R1003" i="3"/>
  <c r="P1003" i="3"/>
  <c r="BI1002" i="3"/>
  <c r="BH1002" i="3"/>
  <c r="BG1002" i="3"/>
  <c r="BF1002" i="3"/>
  <c r="T1002" i="3"/>
  <c r="R1002" i="3"/>
  <c r="P1002" i="3"/>
  <c r="BI995" i="3"/>
  <c r="BH995" i="3"/>
  <c r="BG995" i="3"/>
  <c r="BF995" i="3"/>
  <c r="T995" i="3"/>
  <c r="R995" i="3"/>
  <c r="P995" i="3"/>
  <c r="BI994" i="3"/>
  <c r="BH994" i="3"/>
  <c r="BG994" i="3"/>
  <c r="BF994" i="3"/>
  <c r="T994" i="3"/>
  <c r="R994" i="3"/>
  <c r="P994" i="3"/>
  <c r="BI992" i="3"/>
  <c r="BH992" i="3"/>
  <c r="BG992" i="3"/>
  <c r="BF992" i="3"/>
  <c r="T992" i="3"/>
  <c r="R992" i="3"/>
  <c r="P992" i="3"/>
  <c r="BI990" i="3"/>
  <c r="BH990" i="3"/>
  <c r="BG990" i="3"/>
  <c r="BF990" i="3"/>
  <c r="T990" i="3"/>
  <c r="R990" i="3"/>
  <c r="P990" i="3"/>
  <c r="BI988" i="3"/>
  <c r="BH988" i="3"/>
  <c r="BG988" i="3"/>
  <c r="BF988" i="3"/>
  <c r="T988" i="3"/>
  <c r="R988" i="3"/>
  <c r="P988" i="3"/>
  <c r="BI986" i="3"/>
  <c r="BH986" i="3"/>
  <c r="BG986" i="3"/>
  <c r="BF986" i="3"/>
  <c r="T986" i="3"/>
  <c r="R986" i="3"/>
  <c r="P986" i="3"/>
  <c r="BI984" i="3"/>
  <c r="BH984" i="3"/>
  <c r="BG984" i="3"/>
  <c r="BF984" i="3"/>
  <c r="T984" i="3"/>
  <c r="R984" i="3"/>
  <c r="P984" i="3"/>
  <c r="BI981" i="3"/>
  <c r="BH981" i="3"/>
  <c r="BG981" i="3"/>
  <c r="BF981" i="3"/>
  <c r="T981" i="3"/>
  <c r="R981" i="3"/>
  <c r="P981" i="3"/>
  <c r="BI978" i="3"/>
  <c r="BH978" i="3"/>
  <c r="BG978" i="3"/>
  <c r="BF978" i="3"/>
  <c r="T978" i="3"/>
  <c r="R978" i="3"/>
  <c r="P978" i="3"/>
  <c r="BI977" i="3"/>
  <c r="BH977" i="3"/>
  <c r="BG977" i="3"/>
  <c r="BF977" i="3"/>
  <c r="T977" i="3"/>
  <c r="R977" i="3"/>
  <c r="P977" i="3"/>
  <c r="BI976" i="3"/>
  <c r="BH976" i="3"/>
  <c r="BG976" i="3"/>
  <c r="BF976" i="3"/>
  <c r="T976" i="3"/>
  <c r="R976" i="3"/>
  <c r="P976" i="3"/>
  <c r="BI975" i="3"/>
  <c r="BH975" i="3"/>
  <c r="BG975" i="3"/>
  <c r="BF975" i="3"/>
  <c r="T975" i="3"/>
  <c r="R975" i="3"/>
  <c r="P975" i="3"/>
  <c r="BI974" i="3"/>
  <c r="BH974" i="3"/>
  <c r="BG974" i="3"/>
  <c r="BF974" i="3"/>
  <c r="T974" i="3"/>
  <c r="R974" i="3"/>
  <c r="P974" i="3"/>
  <c r="BI973" i="3"/>
  <c r="BH973" i="3"/>
  <c r="BG973" i="3"/>
  <c r="BF973" i="3"/>
  <c r="T973" i="3"/>
  <c r="R973" i="3"/>
  <c r="P973" i="3"/>
  <c r="BI972" i="3"/>
  <c r="BH972" i="3"/>
  <c r="BG972" i="3"/>
  <c r="BF972" i="3"/>
  <c r="T972" i="3"/>
  <c r="R972" i="3"/>
  <c r="P972" i="3"/>
  <c r="BI971" i="3"/>
  <c r="BH971" i="3"/>
  <c r="BG971" i="3"/>
  <c r="BF971" i="3"/>
  <c r="T971" i="3"/>
  <c r="R971" i="3"/>
  <c r="P971" i="3"/>
  <c r="BI970" i="3"/>
  <c r="BH970" i="3"/>
  <c r="BG970" i="3"/>
  <c r="BF970" i="3"/>
  <c r="T970" i="3"/>
  <c r="R970" i="3"/>
  <c r="P970" i="3"/>
  <c r="BI969" i="3"/>
  <c r="BH969" i="3"/>
  <c r="BG969" i="3"/>
  <c r="BF969" i="3"/>
  <c r="T969" i="3"/>
  <c r="R969" i="3"/>
  <c r="P969" i="3"/>
  <c r="BI968" i="3"/>
  <c r="BH968" i="3"/>
  <c r="BG968" i="3"/>
  <c r="BF968" i="3"/>
  <c r="T968" i="3"/>
  <c r="R968" i="3"/>
  <c r="P968" i="3"/>
  <c r="BI967" i="3"/>
  <c r="BH967" i="3"/>
  <c r="BG967" i="3"/>
  <c r="BF967" i="3"/>
  <c r="T967" i="3"/>
  <c r="R967" i="3"/>
  <c r="P967" i="3"/>
  <c r="BI953" i="3"/>
  <c r="BH953" i="3"/>
  <c r="BG953" i="3"/>
  <c r="BF953" i="3"/>
  <c r="T953" i="3"/>
  <c r="R953" i="3"/>
  <c r="P953" i="3"/>
  <c r="BI951" i="3"/>
  <c r="BH951" i="3"/>
  <c r="BG951" i="3"/>
  <c r="BF951" i="3"/>
  <c r="T951" i="3"/>
  <c r="R951" i="3"/>
  <c r="P951" i="3"/>
  <c r="BI949" i="3"/>
  <c r="BH949" i="3"/>
  <c r="BG949" i="3"/>
  <c r="BF949" i="3"/>
  <c r="T949" i="3"/>
  <c r="R949" i="3"/>
  <c r="P949" i="3"/>
  <c r="BI947" i="3"/>
  <c r="BH947" i="3"/>
  <c r="BG947" i="3"/>
  <c r="BF947" i="3"/>
  <c r="T947" i="3"/>
  <c r="R947" i="3"/>
  <c r="P947" i="3"/>
  <c r="BI945" i="3"/>
  <c r="BH945" i="3"/>
  <c r="BG945" i="3"/>
  <c r="BF945" i="3"/>
  <c r="T945" i="3"/>
  <c r="R945" i="3"/>
  <c r="P945" i="3"/>
  <c r="BI938" i="3"/>
  <c r="BH938" i="3"/>
  <c r="BG938" i="3"/>
  <c r="BF938" i="3"/>
  <c r="T938" i="3"/>
  <c r="R938" i="3"/>
  <c r="P938" i="3"/>
  <c r="BI936" i="3"/>
  <c r="BH936" i="3"/>
  <c r="BG936" i="3"/>
  <c r="BF936" i="3"/>
  <c r="T936" i="3"/>
  <c r="R936" i="3"/>
  <c r="P936" i="3"/>
  <c r="BI930" i="3"/>
  <c r="BH930" i="3"/>
  <c r="BG930" i="3"/>
  <c r="BF930" i="3"/>
  <c r="T930" i="3"/>
  <c r="R930" i="3"/>
  <c r="P930" i="3"/>
  <c r="BI927" i="3"/>
  <c r="BH927" i="3"/>
  <c r="BG927" i="3"/>
  <c r="BF927" i="3"/>
  <c r="T927" i="3"/>
  <c r="R927" i="3"/>
  <c r="P927" i="3"/>
  <c r="BI924" i="3"/>
  <c r="BH924" i="3"/>
  <c r="BG924" i="3"/>
  <c r="BF924" i="3"/>
  <c r="T924" i="3"/>
  <c r="R924" i="3"/>
  <c r="P924" i="3"/>
  <c r="BI922" i="3"/>
  <c r="BH922" i="3"/>
  <c r="BG922" i="3"/>
  <c r="BF922" i="3"/>
  <c r="T922" i="3"/>
  <c r="R922" i="3"/>
  <c r="P922" i="3"/>
  <c r="BI919" i="3"/>
  <c r="BH919" i="3"/>
  <c r="BG919" i="3"/>
  <c r="BF919" i="3"/>
  <c r="T919" i="3"/>
  <c r="R919" i="3"/>
  <c r="P919" i="3"/>
  <c r="BI917" i="3"/>
  <c r="BH917" i="3"/>
  <c r="BG917" i="3"/>
  <c r="BF917" i="3"/>
  <c r="T917" i="3"/>
  <c r="R917" i="3"/>
  <c r="P917" i="3"/>
  <c r="BI915" i="3"/>
  <c r="BH915" i="3"/>
  <c r="BG915" i="3"/>
  <c r="BF915" i="3"/>
  <c r="T915" i="3"/>
  <c r="R915" i="3"/>
  <c r="P915" i="3"/>
  <c r="BI911" i="3"/>
  <c r="BH911" i="3"/>
  <c r="BG911" i="3"/>
  <c r="BF911" i="3"/>
  <c r="T911" i="3"/>
  <c r="R911" i="3"/>
  <c r="P911" i="3"/>
  <c r="BI908" i="3"/>
  <c r="BH908" i="3"/>
  <c r="BG908" i="3"/>
  <c r="BF908" i="3"/>
  <c r="T908" i="3"/>
  <c r="R908" i="3"/>
  <c r="P908" i="3"/>
  <c r="BI904" i="3"/>
  <c r="BH904" i="3"/>
  <c r="BG904" i="3"/>
  <c r="BF904" i="3"/>
  <c r="T904" i="3"/>
  <c r="R904" i="3"/>
  <c r="P904" i="3"/>
  <c r="BI901" i="3"/>
  <c r="BH901" i="3"/>
  <c r="BG901" i="3"/>
  <c r="BF901" i="3"/>
  <c r="T901" i="3"/>
  <c r="R901" i="3"/>
  <c r="P901" i="3"/>
  <c r="BI898" i="3"/>
  <c r="BH898" i="3"/>
  <c r="BG898" i="3"/>
  <c r="BF898" i="3"/>
  <c r="T898" i="3"/>
  <c r="R898" i="3"/>
  <c r="P898" i="3"/>
  <c r="BI894" i="3"/>
  <c r="BH894" i="3"/>
  <c r="BG894" i="3"/>
  <c r="BF894" i="3"/>
  <c r="T894" i="3"/>
  <c r="R894" i="3"/>
  <c r="P894" i="3"/>
  <c r="BI891" i="3"/>
  <c r="BH891" i="3"/>
  <c r="BG891" i="3"/>
  <c r="BF891" i="3"/>
  <c r="T891" i="3"/>
  <c r="R891" i="3"/>
  <c r="P891" i="3"/>
  <c r="BI879" i="3"/>
  <c r="BH879" i="3"/>
  <c r="BG879" i="3"/>
  <c r="BF879" i="3"/>
  <c r="T879" i="3"/>
  <c r="R879" i="3"/>
  <c r="P879" i="3"/>
  <c r="BI869" i="3"/>
  <c r="BH869" i="3"/>
  <c r="BG869" i="3"/>
  <c r="BF869" i="3"/>
  <c r="T869" i="3"/>
  <c r="R869" i="3"/>
  <c r="P869" i="3"/>
  <c r="BI866" i="3"/>
  <c r="BH866" i="3"/>
  <c r="BG866" i="3"/>
  <c r="BF866" i="3"/>
  <c r="T866" i="3"/>
  <c r="R866" i="3"/>
  <c r="P866" i="3"/>
  <c r="BI865" i="3"/>
  <c r="BH865" i="3"/>
  <c r="BG865" i="3"/>
  <c r="BF865" i="3"/>
  <c r="T865" i="3"/>
  <c r="R865" i="3"/>
  <c r="P865" i="3"/>
  <c r="BI861" i="3"/>
  <c r="BH861" i="3"/>
  <c r="BG861" i="3"/>
  <c r="BF861" i="3"/>
  <c r="T861" i="3"/>
  <c r="R861" i="3"/>
  <c r="P861" i="3"/>
  <c r="BI859" i="3"/>
  <c r="BH859" i="3"/>
  <c r="BG859" i="3"/>
  <c r="BF859" i="3"/>
  <c r="T859" i="3"/>
  <c r="R859" i="3"/>
  <c r="P859" i="3"/>
  <c r="BI856" i="3"/>
  <c r="BH856" i="3"/>
  <c r="BG856" i="3"/>
  <c r="BF856" i="3"/>
  <c r="T856" i="3"/>
  <c r="R856" i="3"/>
  <c r="P856" i="3"/>
  <c r="BI854" i="3"/>
  <c r="BH854" i="3"/>
  <c r="BG854" i="3"/>
  <c r="BF854" i="3"/>
  <c r="T854" i="3"/>
  <c r="R854" i="3"/>
  <c r="P854" i="3"/>
  <c r="BI852" i="3"/>
  <c r="BH852" i="3"/>
  <c r="BG852" i="3"/>
  <c r="BF852" i="3"/>
  <c r="T852" i="3"/>
  <c r="R852" i="3"/>
  <c r="P852" i="3"/>
  <c r="BI846" i="3"/>
  <c r="BH846" i="3"/>
  <c r="BG846" i="3"/>
  <c r="BF846" i="3"/>
  <c r="T846" i="3"/>
  <c r="R846" i="3"/>
  <c r="P846" i="3"/>
  <c r="BI843" i="3"/>
  <c r="BH843" i="3"/>
  <c r="BG843" i="3"/>
  <c r="BF843" i="3"/>
  <c r="T843" i="3"/>
  <c r="R843" i="3"/>
  <c r="P843" i="3"/>
  <c r="BI842" i="3"/>
  <c r="BH842" i="3"/>
  <c r="BG842" i="3"/>
  <c r="BF842" i="3"/>
  <c r="T842" i="3"/>
  <c r="R842" i="3"/>
  <c r="P842" i="3"/>
  <c r="BI841" i="3"/>
  <c r="BH841" i="3"/>
  <c r="BG841" i="3"/>
  <c r="BF841" i="3"/>
  <c r="T841" i="3"/>
  <c r="R841" i="3"/>
  <c r="P841" i="3"/>
  <c r="BI838" i="3"/>
  <c r="BH838" i="3"/>
  <c r="BG838" i="3"/>
  <c r="BF838" i="3"/>
  <c r="T838" i="3"/>
  <c r="R838" i="3"/>
  <c r="P838" i="3"/>
  <c r="BI837" i="3"/>
  <c r="BH837" i="3"/>
  <c r="BG837" i="3"/>
  <c r="BF837" i="3"/>
  <c r="T837" i="3"/>
  <c r="R837" i="3"/>
  <c r="P837" i="3"/>
  <c r="BI836" i="3"/>
  <c r="BH836" i="3"/>
  <c r="BG836" i="3"/>
  <c r="BF836" i="3"/>
  <c r="T836" i="3"/>
  <c r="R836" i="3"/>
  <c r="P836" i="3"/>
  <c r="BI834" i="3"/>
  <c r="BH834" i="3"/>
  <c r="BG834" i="3"/>
  <c r="BF834" i="3"/>
  <c r="T834" i="3"/>
  <c r="R834" i="3"/>
  <c r="P834" i="3"/>
  <c r="BI832" i="3"/>
  <c r="BH832" i="3"/>
  <c r="BG832" i="3"/>
  <c r="BF832" i="3"/>
  <c r="T832" i="3"/>
  <c r="R832" i="3"/>
  <c r="P832" i="3"/>
  <c r="BI829" i="3"/>
  <c r="BH829" i="3"/>
  <c r="BG829" i="3"/>
  <c r="BF829" i="3"/>
  <c r="T829" i="3"/>
  <c r="R829" i="3"/>
  <c r="P829" i="3"/>
  <c r="BI827" i="3"/>
  <c r="BH827" i="3"/>
  <c r="BG827" i="3"/>
  <c r="BF827" i="3"/>
  <c r="T827" i="3"/>
  <c r="R827" i="3"/>
  <c r="P827" i="3"/>
  <c r="BI819" i="3"/>
  <c r="BH819" i="3"/>
  <c r="BG819" i="3"/>
  <c r="BF819" i="3"/>
  <c r="T819" i="3"/>
  <c r="R819" i="3"/>
  <c r="P819" i="3"/>
  <c r="BI817" i="3"/>
  <c r="BH817" i="3"/>
  <c r="BG817" i="3"/>
  <c r="BF817" i="3"/>
  <c r="T817" i="3"/>
  <c r="R817" i="3"/>
  <c r="P817" i="3"/>
  <c r="BI815" i="3"/>
  <c r="BH815" i="3"/>
  <c r="BG815" i="3"/>
  <c r="BF815" i="3"/>
  <c r="T815" i="3"/>
  <c r="R815" i="3"/>
  <c r="P815" i="3"/>
  <c r="BI813" i="3"/>
  <c r="BH813" i="3"/>
  <c r="BG813" i="3"/>
  <c r="BF813" i="3"/>
  <c r="T813" i="3"/>
  <c r="R813" i="3"/>
  <c r="P813" i="3"/>
  <c r="BI811" i="3"/>
  <c r="BH811" i="3"/>
  <c r="BG811" i="3"/>
  <c r="BF811" i="3"/>
  <c r="T811" i="3"/>
  <c r="R811" i="3"/>
  <c r="P811" i="3"/>
  <c r="BI810" i="3"/>
  <c r="BH810" i="3"/>
  <c r="BG810" i="3"/>
  <c r="BF810" i="3"/>
  <c r="T810" i="3"/>
  <c r="R810" i="3"/>
  <c r="P810" i="3"/>
  <c r="BI808" i="3"/>
  <c r="BH808" i="3"/>
  <c r="BG808" i="3"/>
  <c r="BF808" i="3"/>
  <c r="T808" i="3"/>
  <c r="R808" i="3"/>
  <c r="P808" i="3"/>
  <c r="BI806" i="3"/>
  <c r="BH806" i="3"/>
  <c r="BG806" i="3"/>
  <c r="BF806" i="3"/>
  <c r="T806" i="3"/>
  <c r="R806" i="3"/>
  <c r="P806" i="3"/>
  <c r="BI803" i="3"/>
  <c r="BH803" i="3"/>
  <c r="BG803" i="3"/>
  <c r="BF803" i="3"/>
  <c r="T803" i="3"/>
  <c r="R803" i="3"/>
  <c r="P803" i="3"/>
  <c r="BI801" i="3"/>
  <c r="BH801" i="3"/>
  <c r="BG801" i="3"/>
  <c r="BF801" i="3"/>
  <c r="T801" i="3"/>
  <c r="R801" i="3"/>
  <c r="P801" i="3"/>
  <c r="BI791" i="3"/>
  <c r="BH791" i="3"/>
  <c r="BG791" i="3"/>
  <c r="BF791" i="3"/>
  <c r="T791" i="3"/>
  <c r="R791" i="3"/>
  <c r="P791" i="3"/>
  <c r="BI788" i="3"/>
  <c r="BH788" i="3"/>
  <c r="BG788" i="3"/>
  <c r="BF788" i="3"/>
  <c r="T788" i="3"/>
  <c r="R788" i="3"/>
  <c r="P788" i="3"/>
  <c r="BI785" i="3"/>
  <c r="BH785" i="3"/>
  <c r="BG785" i="3"/>
  <c r="BF785" i="3"/>
  <c r="T785" i="3"/>
  <c r="R785" i="3"/>
  <c r="P785" i="3"/>
  <c r="BI782" i="3"/>
  <c r="BH782" i="3"/>
  <c r="BG782" i="3"/>
  <c r="BF782" i="3"/>
  <c r="T782" i="3"/>
  <c r="R782" i="3"/>
  <c r="P782" i="3"/>
  <c r="BI778" i="3"/>
  <c r="BH778" i="3"/>
  <c r="BG778" i="3"/>
  <c r="BF778" i="3"/>
  <c r="T778" i="3"/>
  <c r="T777" i="3"/>
  <c r="R778" i="3"/>
  <c r="R777" i="3" s="1"/>
  <c r="P778" i="3"/>
  <c r="P777" i="3"/>
  <c r="BI775" i="3"/>
  <c r="BH775" i="3"/>
  <c r="BG775" i="3"/>
  <c r="BF775" i="3"/>
  <c r="T775" i="3"/>
  <c r="R775" i="3"/>
  <c r="P775" i="3"/>
  <c r="BI773" i="3"/>
  <c r="BH773" i="3"/>
  <c r="BG773" i="3"/>
  <c r="BF773" i="3"/>
  <c r="T773" i="3"/>
  <c r="R773" i="3"/>
  <c r="P773" i="3"/>
  <c r="BI771" i="3"/>
  <c r="BH771" i="3"/>
  <c r="BG771" i="3"/>
  <c r="BF771" i="3"/>
  <c r="T771" i="3"/>
  <c r="R771" i="3"/>
  <c r="P771" i="3"/>
  <c r="BI769" i="3"/>
  <c r="BH769" i="3"/>
  <c r="BG769" i="3"/>
  <c r="BF769" i="3"/>
  <c r="T769" i="3"/>
  <c r="R769" i="3"/>
  <c r="P769" i="3"/>
  <c r="BI767" i="3"/>
  <c r="BH767" i="3"/>
  <c r="BG767" i="3"/>
  <c r="BF767" i="3"/>
  <c r="T767" i="3"/>
  <c r="R767" i="3"/>
  <c r="P767" i="3"/>
  <c r="BI758" i="3"/>
  <c r="BH758" i="3"/>
  <c r="BG758" i="3"/>
  <c r="BF758" i="3"/>
  <c r="T758" i="3"/>
  <c r="R758" i="3"/>
  <c r="P758" i="3"/>
  <c r="BI756" i="3"/>
  <c r="BH756" i="3"/>
  <c r="BG756" i="3"/>
  <c r="BF756" i="3"/>
  <c r="T756" i="3"/>
  <c r="R756" i="3"/>
  <c r="P756" i="3"/>
  <c r="BI754" i="3"/>
  <c r="BH754" i="3"/>
  <c r="BG754" i="3"/>
  <c r="BF754" i="3"/>
  <c r="T754" i="3"/>
  <c r="R754" i="3"/>
  <c r="P754" i="3"/>
  <c r="BI752" i="3"/>
  <c r="BH752" i="3"/>
  <c r="BG752" i="3"/>
  <c r="BF752" i="3"/>
  <c r="T752" i="3"/>
  <c r="R752" i="3"/>
  <c r="P752" i="3"/>
  <c r="BI748" i="3"/>
  <c r="BH748" i="3"/>
  <c r="BG748" i="3"/>
  <c r="BF748" i="3"/>
  <c r="T748" i="3"/>
  <c r="R748" i="3"/>
  <c r="P748" i="3"/>
  <c r="BI741" i="3"/>
  <c r="BH741" i="3"/>
  <c r="BG741" i="3"/>
  <c r="BF741" i="3"/>
  <c r="T741" i="3"/>
  <c r="R741" i="3"/>
  <c r="P741" i="3"/>
  <c r="BI739" i="3"/>
  <c r="BH739" i="3"/>
  <c r="BG739" i="3"/>
  <c r="BF739" i="3"/>
  <c r="T739" i="3"/>
  <c r="R739" i="3"/>
  <c r="P739" i="3"/>
  <c r="BI737" i="3"/>
  <c r="BH737" i="3"/>
  <c r="BG737" i="3"/>
  <c r="BF737" i="3"/>
  <c r="T737" i="3"/>
  <c r="R737" i="3"/>
  <c r="P737" i="3"/>
  <c r="BI735" i="3"/>
  <c r="BH735" i="3"/>
  <c r="BG735" i="3"/>
  <c r="BF735" i="3"/>
  <c r="T735" i="3"/>
  <c r="R735" i="3"/>
  <c r="P735" i="3"/>
  <c r="BI733" i="3"/>
  <c r="BH733" i="3"/>
  <c r="BG733" i="3"/>
  <c r="BF733" i="3"/>
  <c r="T733" i="3"/>
  <c r="R733" i="3"/>
  <c r="P733" i="3"/>
  <c r="BI730" i="3"/>
  <c r="BH730" i="3"/>
  <c r="BG730" i="3"/>
  <c r="BF730" i="3"/>
  <c r="T730" i="3"/>
  <c r="R730" i="3"/>
  <c r="P730" i="3"/>
  <c r="BI727" i="3"/>
  <c r="BH727" i="3"/>
  <c r="BG727" i="3"/>
  <c r="BF727" i="3"/>
  <c r="T727" i="3"/>
  <c r="R727" i="3"/>
  <c r="P727" i="3"/>
  <c r="BI726" i="3"/>
  <c r="BH726" i="3"/>
  <c r="BG726" i="3"/>
  <c r="BF726" i="3"/>
  <c r="T726" i="3"/>
  <c r="R726" i="3"/>
  <c r="P726" i="3"/>
  <c r="BI725" i="3"/>
  <c r="BH725" i="3"/>
  <c r="BG725" i="3"/>
  <c r="BF725" i="3"/>
  <c r="T725" i="3"/>
  <c r="R725" i="3"/>
  <c r="P725" i="3"/>
  <c r="BI724" i="3"/>
  <c r="BH724" i="3"/>
  <c r="BG724" i="3"/>
  <c r="BF724" i="3"/>
  <c r="T724" i="3"/>
  <c r="R724" i="3"/>
  <c r="P724" i="3"/>
  <c r="BI723" i="3"/>
  <c r="BH723" i="3"/>
  <c r="BG723" i="3"/>
  <c r="BF723" i="3"/>
  <c r="T723" i="3"/>
  <c r="R723" i="3"/>
  <c r="P723" i="3"/>
  <c r="BI722" i="3"/>
  <c r="BH722" i="3"/>
  <c r="BG722" i="3"/>
  <c r="BF722" i="3"/>
  <c r="T722" i="3"/>
  <c r="R722" i="3"/>
  <c r="P722" i="3"/>
  <c r="BI721" i="3"/>
  <c r="BH721" i="3"/>
  <c r="BG721" i="3"/>
  <c r="BF721" i="3"/>
  <c r="T721" i="3"/>
  <c r="R721" i="3"/>
  <c r="P721" i="3"/>
  <c r="BI720" i="3"/>
  <c r="BH720" i="3"/>
  <c r="BG720" i="3"/>
  <c r="BF720" i="3"/>
  <c r="T720" i="3"/>
  <c r="R720" i="3"/>
  <c r="P720" i="3"/>
  <c r="BI719" i="3"/>
  <c r="BH719" i="3"/>
  <c r="BG719" i="3"/>
  <c r="BF719" i="3"/>
  <c r="T719" i="3"/>
  <c r="R719" i="3"/>
  <c r="P719" i="3"/>
  <c r="BI718" i="3"/>
  <c r="BH718" i="3"/>
  <c r="BG718" i="3"/>
  <c r="BF718" i="3"/>
  <c r="T718" i="3"/>
  <c r="R718" i="3"/>
  <c r="P718" i="3"/>
  <c r="BI711" i="3"/>
  <c r="BH711" i="3"/>
  <c r="BG711" i="3"/>
  <c r="BF711" i="3"/>
  <c r="T711" i="3"/>
  <c r="R711" i="3"/>
  <c r="P711" i="3"/>
  <c r="BI710" i="3"/>
  <c r="BH710" i="3"/>
  <c r="BG710" i="3"/>
  <c r="BF710" i="3"/>
  <c r="T710" i="3"/>
  <c r="R710" i="3"/>
  <c r="P710" i="3"/>
  <c r="BI709" i="3"/>
  <c r="BH709" i="3"/>
  <c r="BG709" i="3"/>
  <c r="BF709" i="3"/>
  <c r="T709" i="3"/>
  <c r="R709" i="3"/>
  <c r="P709" i="3"/>
  <c r="BI680" i="3"/>
  <c r="BH680" i="3"/>
  <c r="BG680" i="3"/>
  <c r="BF680" i="3"/>
  <c r="T680" i="3"/>
  <c r="R680" i="3"/>
  <c r="P680" i="3"/>
  <c r="BI673" i="3"/>
  <c r="BH673" i="3"/>
  <c r="BG673" i="3"/>
  <c r="BF673" i="3"/>
  <c r="T673" i="3"/>
  <c r="R673" i="3"/>
  <c r="P673" i="3"/>
  <c r="BI669" i="3"/>
  <c r="BH669" i="3"/>
  <c r="BG669" i="3"/>
  <c r="BF669" i="3"/>
  <c r="T669" i="3"/>
  <c r="R669" i="3"/>
  <c r="P669" i="3"/>
  <c r="BI662" i="3"/>
  <c r="BH662" i="3"/>
  <c r="BG662" i="3"/>
  <c r="BF662" i="3"/>
  <c r="T662" i="3"/>
  <c r="R662" i="3"/>
  <c r="P662" i="3"/>
  <c r="BI658" i="3"/>
  <c r="BH658" i="3"/>
  <c r="BG658" i="3"/>
  <c r="BF658" i="3"/>
  <c r="T658" i="3"/>
  <c r="R658" i="3"/>
  <c r="P658" i="3"/>
  <c r="BI651" i="3"/>
  <c r="BH651" i="3"/>
  <c r="BG651" i="3"/>
  <c r="BF651" i="3"/>
  <c r="T651" i="3"/>
  <c r="R651" i="3"/>
  <c r="P651" i="3"/>
  <c r="BI640" i="3"/>
  <c r="BH640" i="3"/>
  <c r="BG640" i="3"/>
  <c r="BF640" i="3"/>
  <c r="T640" i="3"/>
  <c r="R640" i="3"/>
  <c r="P640" i="3"/>
  <c r="BI631" i="3"/>
  <c r="BH631" i="3"/>
  <c r="BG631" i="3"/>
  <c r="BF631" i="3"/>
  <c r="T631" i="3"/>
  <c r="R631" i="3"/>
  <c r="P631" i="3"/>
  <c r="BI627" i="3"/>
  <c r="BH627" i="3"/>
  <c r="BG627" i="3"/>
  <c r="BF627" i="3"/>
  <c r="T627" i="3"/>
  <c r="R627" i="3"/>
  <c r="P627" i="3"/>
  <c r="BI623" i="3"/>
  <c r="BH623" i="3"/>
  <c r="BG623" i="3"/>
  <c r="BF623" i="3"/>
  <c r="T623" i="3"/>
  <c r="R623" i="3"/>
  <c r="P623" i="3"/>
  <c r="BI618" i="3"/>
  <c r="BH618" i="3"/>
  <c r="BG618" i="3"/>
  <c r="BF618" i="3"/>
  <c r="T618" i="3"/>
  <c r="R618" i="3"/>
  <c r="P618" i="3"/>
  <c r="BI615" i="3"/>
  <c r="BH615" i="3"/>
  <c r="BG615" i="3"/>
  <c r="BF615" i="3"/>
  <c r="T615" i="3"/>
  <c r="R615" i="3"/>
  <c r="P615" i="3"/>
  <c r="BI612" i="3"/>
  <c r="BH612" i="3"/>
  <c r="BG612" i="3"/>
  <c r="BF612" i="3"/>
  <c r="T612" i="3"/>
  <c r="R612" i="3"/>
  <c r="P612" i="3"/>
  <c r="BI605" i="3"/>
  <c r="BH605" i="3"/>
  <c r="BG605" i="3"/>
  <c r="BF605" i="3"/>
  <c r="T605" i="3"/>
  <c r="R605" i="3"/>
  <c r="P605" i="3"/>
  <c r="BI600" i="3"/>
  <c r="BH600" i="3"/>
  <c r="BG600" i="3"/>
  <c r="BF600" i="3"/>
  <c r="T600" i="3"/>
  <c r="R600" i="3"/>
  <c r="P600" i="3"/>
  <c r="BI597" i="3"/>
  <c r="BH597" i="3"/>
  <c r="BG597" i="3"/>
  <c r="BF597" i="3"/>
  <c r="T597" i="3"/>
  <c r="R597" i="3"/>
  <c r="P597" i="3"/>
  <c r="BI593" i="3"/>
  <c r="BH593" i="3"/>
  <c r="BG593" i="3"/>
  <c r="BF593" i="3"/>
  <c r="T593" i="3"/>
  <c r="R593" i="3"/>
  <c r="P593" i="3"/>
  <c r="BI588" i="3"/>
  <c r="BH588" i="3"/>
  <c r="BG588" i="3"/>
  <c r="BF588" i="3"/>
  <c r="T588" i="3"/>
  <c r="R588" i="3"/>
  <c r="P588" i="3"/>
  <c r="BI584" i="3"/>
  <c r="BH584" i="3"/>
  <c r="BG584" i="3"/>
  <c r="BF584" i="3"/>
  <c r="T584" i="3"/>
  <c r="R584" i="3"/>
  <c r="P584" i="3"/>
  <c r="BI577" i="3"/>
  <c r="BH577" i="3"/>
  <c r="BG577" i="3"/>
  <c r="BF577" i="3"/>
  <c r="T577" i="3"/>
  <c r="R577" i="3"/>
  <c r="P577" i="3"/>
  <c r="BI576" i="3"/>
  <c r="BH576" i="3"/>
  <c r="BG576" i="3"/>
  <c r="BF576" i="3"/>
  <c r="T576" i="3"/>
  <c r="R576" i="3"/>
  <c r="P576" i="3"/>
  <c r="BI575" i="3"/>
  <c r="BH575" i="3"/>
  <c r="BG575" i="3"/>
  <c r="BF575" i="3"/>
  <c r="T575" i="3"/>
  <c r="R575" i="3"/>
  <c r="P575" i="3"/>
  <c r="BI574" i="3"/>
  <c r="BH574" i="3"/>
  <c r="BG574" i="3"/>
  <c r="BF574" i="3"/>
  <c r="T574" i="3"/>
  <c r="R574" i="3"/>
  <c r="P574" i="3"/>
  <c r="BI565" i="3"/>
  <c r="BH565" i="3"/>
  <c r="BG565" i="3"/>
  <c r="BF565" i="3"/>
  <c r="T565" i="3"/>
  <c r="R565" i="3"/>
  <c r="P565" i="3"/>
  <c r="BI562" i="3"/>
  <c r="BH562" i="3"/>
  <c r="BG562" i="3"/>
  <c r="BF562" i="3"/>
  <c r="T562" i="3"/>
  <c r="R562" i="3"/>
  <c r="P562" i="3"/>
  <c r="BI558" i="3"/>
  <c r="BH558" i="3"/>
  <c r="BG558" i="3"/>
  <c r="BF558" i="3"/>
  <c r="T558" i="3"/>
  <c r="R558" i="3"/>
  <c r="P558" i="3"/>
  <c r="BI557" i="3"/>
  <c r="BH557" i="3"/>
  <c r="BG557" i="3"/>
  <c r="BF557" i="3"/>
  <c r="T557" i="3"/>
  <c r="R557" i="3"/>
  <c r="P557" i="3"/>
  <c r="BI554" i="3"/>
  <c r="BH554" i="3"/>
  <c r="BG554" i="3"/>
  <c r="BF554" i="3"/>
  <c r="T554" i="3"/>
  <c r="R554" i="3"/>
  <c r="P554" i="3"/>
  <c r="BI531" i="3"/>
  <c r="BH531" i="3"/>
  <c r="BG531" i="3"/>
  <c r="BF531" i="3"/>
  <c r="T531" i="3"/>
  <c r="R531" i="3"/>
  <c r="P531" i="3"/>
  <c r="BI528" i="3"/>
  <c r="BH528" i="3"/>
  <c r="BG528" i="3"/>
  <c r="BF528" i="3"/>
  <c r="T528" i="3"/>
  <c r="R528" i="3"/>
  <c r="P528" i="3"/>
  <c r="BI511" i="3"/>
  <c r="BH511" i="3"/>
  <c r="BG511" i="3"/>
  <c r="BF511" i="3"/>
  <c r="T511" i="3"/>
  <c r="R511" i="3"/>
  <c r="P511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5" i="3"/>
  <c r="BH505" i="3"/>
  <c r="BG505" i="3"/>
  <c r="BF505" i="3"/>
  <c r="T505" i="3"/>
  <c r="R505" i="3"/>
  <c r="P505" i="3"/>
  <c r="BI496" i="3"/>
  <c r="BH496" i="3"/>
  <c r="BG496" i="3"/>
  <c r="BF496" i="3"/>
  <c r="T496" i="3"/>
  <c r="R496" i="3"/>
  <c r="P496" i="3"/>
  <c r="BI494" i="3"/>
  <c r="BH494" i="3"/>
  <c r="BG494" i="3"/>
  <c r="BF494" i="3"/>
  <c r="T494" i="3"/>
  <c r="R494" i="3"/>
  <c r="P494" i="3"/>
  <c r="BI481" i="3"/>
  <c r="BH481" i="3"/>
  <c r="BG481" i="3"/>
  <c r="BF481" i="3"/>
  <c r="T481" i="3"/>
  <c r="R481" i="3"/>
  <c r="P481" i="3"/>
  <c r="BI479" i="3"/>
  <c r="BH479" i="3"/>
  <c r="BG479" i="3"/>
  <c r="BF479" i="3"/>
  <c r="T479" i="3"/>
  <c r="R479" i="3"/>
  <c r="P479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1" i="3"/>
  <c r="BH471" i="3"/>
  <c r="BG471" i="3"/>
  <c r="BF471" i="3"/>
  <c r="T471" i="3"/>
  <c r="R471" i="3"/>
  <c r="P471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7" i="3"/>
  <c r="BH457" i="3"/>
  <c r="BG457" i="3"/>
  <c r="BF457" i="3"/>
  <c r="T457" i="3"/>
  <c r="R457" i="3"/>
  <c r="P457" i="3"/>
  <c r="BI454" i="3"/>
  <c r="BH454" i="3"/>
  <c r="BG454" i="3"/>
  <c r="BF454" i="3"/>
  <c r="T454" i="3"/>
  <c r="R454" i="3"/>
  <c r="P454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R448" i="3"/>
  <c r="P448" i="3"/>
  <c r="BI444" i="3"/>
  <c r="BH444" i="3"/>
  <c r="BG444" i="3"/>
  <c r="BF444" i="3"/>
  <c r="T444" i="3"/>
  <c r="R444" i="3"/>
  <c r="P444" i="3"/>
  <c r="BI438" i="3"/>
  <c r="BH438" i="3"/>
  <c r="BG438" i="3"/>
  <c r="BF438" i="3"/>
  <c r="T438" i="3"/>
  <c r="R438" i="3"/>
  <c r="P438" i="3"/>
  <c r="BI429" i="3"/>
  <c r="BH429" i="3"/>
  <c r="BG429" i="3"/>
  <c r="BF429" i="3"/>
  <c r="T429" i="3"/>
  <c r="R429" i="3"/>
  <c r="P429" i="3"/>
  <c r="BI421" i="3"/>
  <c r="BH421" i="3"/>
  <c r="BG421" i="3"/>
  <c r="BF421" i="3"/>
  <c r="T421" i="3"/>
  <c r="R421" i="3"/>
  <c r="P421" i="3"/>
  <c r="BI409" i="3"/>
  <c r="BH409" i="3"/>
  <c r="BG409" i="3"/>
  <c r="BF409" i="3"/>
  <c r="T409" i="3"/>
  <c r="R409" i="3"/>
  <c r="P409" i="3"/>
  <c r="BI407" i="3"/>
  <c r="BH407" i="3"/>
  <c r="BG407" i="3"/>
  <c r="BF407" i="3"/>
  <c r="T407" i="3"/>
  <c r="R407" i="3"/>
  <c r="P407" i="3"/>
  <c r="BI405" i="3"/>
  <c r="BH405" i="3"/>
  <c r="BG405" i="3"/>
  <c r="BF405" i="3"/>
  <c r="T405" i="3"/>
  <c r="R405" i="3"/>
  <c r="P405" i="3"/>
  <c r="BI382" i="3"/>
  <c r="BH382" i="3"/>
  <c r="BG382" i="3"/>
  <c r="BF382" i="3"/>
  <c r="T382" i="3"/>
  <c r="R382" i="3"/>
  <c r="P382" i="3"/>
  <c r="BI353" i="3"/>
  <c r="BH353" i="3"/>
  <c r="BG353" i="3"/>
  <c r="BF353" i="3"/>
  <c r="T353" i="3"/>
  <c r="R353" i="3"/>
  <c r="P353" i="3"/>
  <c r="BI324" i="3"/>
  <c r="BH324" i="3"/>
  <c r="BG324" i="3"/>
  <c r="BF324" i="3"/>
  <c r="T324" i="3"/>
  <c r="R324" i="3"/>
  <c r="P324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89" i="3"/>
  <c r="BH289" i="3"/>
  <c r="BG289" i="3"/>
  <c r="BF289" i="3"/>
  <c r="T289" i="3"/>
  <c r="R289" i="3"/>
  <c r="P289" i="3"/>
  <c r="BI283" i="3"/>
  <c r="BH283" i="3"/>
  <c r="BG283" i="3"/>
  <c r="BF283" i="3"/>
  <c r="T283" i="3"/>
  <c r="R283" i="3"/>
  <c r="P283" i="3"/>
  <c r="BI269" i="3"/>
  <c r="BH269" i="3"/>
  <c r="BG269" i="3"/>
  <c r="BF269" i="3"/>
  <c r="T269" i="3"/>
  <c r="R269" i="3"/>
  <c r="P269" i="3"/>
  <c r="BI256" i="3"/>
  <c r="BH256" i="3"/>
  <c r="BG256" i="3"/>
  <c r="BF256" i="3"/>
  <c r="T256" i="3"/>
  <c r="R256" i="3"/>
  <c r="P256" i="3"/>
  <c r="BI246" i="3"/>
  <c r="BH246" i="3"/>
  <c r="BG246" i="3"/>
  <c r="BF246" i="3"/>
  <c r="T246" i="3"/>
  <c r="R246" i="3"/>
  <c r="P246" i="3"/>
  <c r="BI239" i="3"/>
  <c r="BH239" i="3"/>
  <c r="BG239" i="3"/>
  <c r="BF239" i="3"/>
  <c r="T239" i="3"/>
  <c r="R239" i="3"/>
  <c r="P239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0" i="3"/>
  <c r="BH220" i="3"/>
  <c r="BG220" i="3"/>
  <c r="BF220" i="3"/>
  <c r="T220" i="3"/>
  <c r="R220" i="3"/>
  <c r="P220" i="3"/>
  <c r="BI207" i="3"/>
  <c r="BH207" i="3"/>
  <c r="BG207" i="3"/>
  <c r="BF207" i="3"/>
  <c r="T207" i="3"/>
  <c r="R207" i="3"/>
  <c r="P207" i="3"/>
  <c r="BI199" i="3"/>
  <c r="BH199" i="3"/>
  <c r="BG199" i="3"/>
  <c r="BF199" i="3"/>
  <c r="T199" i="3"/>
  <c r="R199" i="3"/>
  <c r="P199" i="3"/>
  <c r="P187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T187" i="3" s="1"/>
  <c r="R188" i="3"/>
  <c r="R187" i="3" s="1"/>
  <c r="P188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5" i="3"/>
  <c r="BH165" i="3"/>
  <c r="BG165" i="3"/>
  <c r="BF165" i="3"/>
  <c r="T165" i="3"/>
  <c r="R165" i="3"/>
  <c r="P165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0" i="3"/>
  <c r="BH110" i="3"/>
  <c r="BG110" i="3"/>
  <c r="BF110" i="3"/>
  <c r="T110" i="3"/>
  <c r="R110" i="3"/>
  <c r="P110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J96" i="3"/>
  <c r="J95" i="3"/>
  <c r="F95" i="3"/>
  <c r="F93" i="3"/>
  <c r="E91" i="3"/>
  <c r="J55" i="3"/>
  <c r="J54" i="3"/>
  <c r="F54" i="3"/>
  <c r="F52" i="3"/>
  <c r="E50" i="3"/>
  <c r="J18" i="3"/>
  <c r="E18" i="3"/>
  <c r="F96" i="3" s="1"/>
  <c r="J17" i="3"/>
  <c r="J12" i="3"/>
  <c r="J93" i="3" s="1"/>
  <c r="E7" i="3"/>
  <c r="E89" i="3"/>
  <c r="J37" i="2"/>
  <c r="J36" i="2"/>
  <c r="AY55" i="1"/>
  <c r="J35" i="2"/>
  <c r="AX55" i="1"/>
  <c r="BI102" i="2"/>
  <c r="BH102" i="2"/>
  <c r="BG102" i="2"/>
  <c r="BF102" i="2"/>
  <c r="T102" i="2"/>
  <c r="T101" i="2"/>
  <c r="R102" i="2"/>
  <c r="R101" i="2" s="1"/>
  <c r="P102" i="2"/>
  <c r="P101" i="2"/>
  <c r="BI100" i="2"/>
  <c r="BH100" i="2"/>
  <c r="BG100" i="2"/>
  <c r="BF100" i="2"/>
  <c r="T100" i="2"/>
  <c r="T99" i="2"/>
  <c r="R100" i="2"/>
  <c r="R99" i="2"/>
  <c r="P100" i="2"/>
  <c r="P99" i="2" s="1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55" i="2"/>
  <c r="J17" i="2"/>
  <c r="J12" i="2"/>
  <c r="J52" i="2"/>
  <c r="E7" i="2"/>
  <c r="E75" i="2" s="1"/>
  <c r="L50" i="1"/>
  <c r="AM50" i="1"/>
  <c r="AM49" i="1"/>
  <c r="L49" i="1"/>
  <c r="AM47" i="1"/>
  <c r="L47" i="1"/>
  <c r="L45" i="1"/>
  <c r="L44" i="1"/>
  <c r="BK95" i="2"/>
  <c r="J811" i="3"/>
  <c r="BK227" i="3"/>
  <c r="J866" i="3"/>
  <c r="BK173" i="3"/>
  <c r="J834" i="3"/>
  <c r="J139" i="3"/>
  <c r="BK841" i="3"/>
  <c r="J481" i="3"/>
  <c r="BK953" i="3"/>
  <c r="BK615" i="3"/>
  <c r="BK124" i="3"/>
  <c r="J730" i="3"/>
  <c r="BK119" i="4"/>
  <c r="J126" i="5"/>
  <c r="BK92" i="5"/>
  <c r="BK171" i="5"/>
  <c r="J170" i="5"/>
  <c r="BK120" i="5"/>
  <c r="BK89" i="7"/>
  <c r="J102" i="2"/>
  <c r="BK927" i="3"/>
  <c r="BK558" i="3"/>
  <c r="J988" i="3"/>
  <c r="BK461" i="3"/>
  <c r="BK1029" i="3"/>
  <c r="J724" i="3"/>
  <c r="J767" i="3"/>
  <c r="BK479" i="3"/>
  <c r="BK1056" i="3"/>
  <c r="J791" i="3"/>
  <c r="J990" i="3"/>
  <c r="J658" i="3"/>
  <c r="BK171" i="4"/>
  <c r="BK121" i="5"/>
  <c r="BK133" i="5"/>
  <c r="J175" i="5"/>
  <c r="BK172" i="5"/>
  <c r="BB59" i="1"/>
  <c r="J531" i="3"/>
  <c r="J970" i="3"/>
  <c r="J773" i="3"/>
  <c r="J246" i="3"/>
  <c r="BK924" i="3"/>
  <c r="J1013" i="3"/>
  <c r="J756" i="3"/>
  <c r="J438" i="3"/>
  <c r="BK1035" i="3"/>
  <c r="BK726" i="3"/>
  <c r="BK911" i="3"/>
  <c r="BK593" i="3"/>
  <c r="BK168" i="4"/>
  <c r="BK104" i="4"/>
  <c r="J128" i="5"/>
  <c r="J177" i="5"/>
  <c r="BK100" i="5"/>
  <c r="J160" i="5"/>
  <c r="BD59" i="1"/>
  <c r="BK922" i="3"/>
  <c r="BK289" i="3"/>
  <c r="J846" i="3"/>
  <c r="J207" i="3"/>
  <c r="BK791" i="3"/>
  <c r="J842" i="3"/>
  <c r="BK673" i="3"/>
  <c r="BK1041" i="3"/>
  <c r="BK576" i="3"/>
  <c r="BK915" i="3"/>
  <c r="J575" i="3"/>
  <c r="BK117" i="3"/>
  <c r="J181" i="4"/>
  <c r="J141" i="4"/>
  <c r="BK174" i="4"/>
  <c r="J189" i="4"/>
  <c r="J128" i="4"/>
  <c r="J154" i="5"/>
  <c r="J87" i="5"/>
  <c r="J183" i="5"/>
  <c r="BK97" i="7"/>
  <c r="BK92" i="2"/>
  <c r="BK775" i="3"/>
  <c r="J353" i="3"/>
  <c r="J1019" i="3"/>
  <c r="J448" i="3"/>
  <c r="J1035" i="3"/>
  <c r="J758" i="3"/>
  <c r="J838" i="3"/>
  <c r="BK739" i="3"/>
  <c r="J256" i="3"/>
  <c r="BK577" i="3"/>
  <c r="BK155" i="3"/>
  <c r="J739" i="3"/>
  <c r="J164" i="4"/>
  <c r="J174" i="4"/>
  <c r="BK176" i="5"/>
  <c r="BK187" i="5"/>
  <c r="J93" i="5"/>
  <c r="J171" i="5"/>
  <c r="BK101" i="7"/>
  <c r="BK102" i="2"/>
  <c r="BK977" i="3"/>
  <c r="BK149" i="3"/>
  <c r="J936" i="3"/>
  <c r="BK505" i="3"/>
  <c r="J1041" i="3"/>
  <c r="J852" i="3"/>
  <c r="BK908" i="3"/>
  <c r="J748" i="3"/>
  <c r="BK409" i="3"/>
  <c r="J969" i="3"/>
  <c r="J496" i="3"/>
  <c r="J984" i="3"/>
  <c r="J722" i="3"/>
  <c r="BK128" i="4"/>
  <c r="BK159" i="4"/>
  <c r="J159" i="5"/>
  <c r="BK170" i="5"/>
  <c r="J120" i="5"/>
  <c r="BK89" i="5"/>
  <c r="J93" i="7"/>
  <c r="BK1003" i="3"/>
  <c r="J711" i="3"/>
  <c r="J173" i="3"/>
  <c r="BK917" i="3"/>
  <c r="J479" i="3"/>
  <c r="J859" i="3"/>
  <c r="BK1011" i="3"/>
  <c r="BK769" i="3"/>
  <c r="BK429" i="3"/>
  <c r="J1008" i="3"/>
  <c r="BK680" i="3"/>
  <c r="J228" i="3"/>
  <c r="BK507" i="3"/>
  <c r="BK86" i="4"/>
  <c r="J177" i="4"/>
  <c r="J127" i="5"/>
  <c r="J102" i="5"/>
  <c r="BK90" i="5"/>
  <c r="J142" i="5"/>
  <c r="J86" i="7"/>
  <c r="J98" i="2"/>
  <c r="J841" i="3"/>
  <c r="J615" i="3"/>
  <c r="J1089" i="3"/>
  <c r="J752" i="3"/>
  <c r="J110" i="3"/>
  <c r="J836" i="3"/>
  <c r="J121" i="3"/>
  <c r="BK837" i="3"/>
  <c r="J618" i="3"/>
  <c r="BK228" i="3"/>
  <c r="BK949" i="3"/>
  <c r="BK722" i="3"/>
  <c r="BK353" i="3"/>
  <c r="J947" i="3"/>
  <c r="BK166" i="4"/>
  <c r="J152" i="4"/>
  <c r="BK182" i="5"/>
  <c r="BK112" i="5"/>
  <c r="BK103" i="5"/>
  <c r="BK114" i="5"/>
  <c r="J137" i="5"/>
  <c r="BK86" i="7"/>
  <c r="J97" i="2"/>
  <c r="BK981" i="3"/>
  <c r="BK803" i="3"/>
  <c r="J382" i="3"/>
  <c r="BK1028" i="3"/>
  <c r="J509" i="3"/>
  <c r="J1036" i="3"/>
  <c r="J709" i="3"/>
  <c r="J917" i="3"/>
  <c r="BK612" i="3"/>
  <c r="J227" i="3"/>
  <c r="BK951" i="3"/>
  <c r="BK562" i="3"/>
  <c r="BK975" i="3"/>
  <c r="J444" i="3"/>
  <c r="BK101" i="4"/>
  <c r="J92" i="5"/>
  <c r="J100" i="5"/>
  <c r="BK185" i="5"/>
  <c r="BK158" i="5"/>
  <c r="J129" i="5"/>
  <c r="J85" i="7"/>
  <c r="BK100" i="2"/>
  <c r="BK588" i="3"/>
  <c r="J1063" i="3"/>
  <c r="J953" i="3"/>
  <c r="BK631" i="3"/>
  <c r="BK1063" i="3"/>
  <c r="BK710" i="3"/>
  <c r="J973" i="3"/>
  <c r="J725" i="3"/>
  <c r="J295" i="3"/>
  <c r="BK1013" i="3"/>
  <c r="BK627" i="3"/>
  <c r="BK246" i="3"/>
  <c r="BK832" i="3"/>
  <c r="J149" i="3"/>
  <c r="BK189" i="4"/>
  <c r="J159" i="4"/>
  <c r="J124" i="4"/>
  <c r="BK199" i="4"/>
  <c r="J166" i="4"/>
  <c r="BK102" i="5"/>
  <c r="J107" i="5"/>
  <c r="J110" i="5"/>
  <c r="J168" i="5"/>
  <c r="J141" i="5"/>
  <c r="J96" i="7"/>
  <c r="J992" i="3"/>
  <c r="BK730" i="3"/>
  <c r="J1043" i="3"/>
  <c r="BK836" i="3"/>
  <c r="BK256" i="3"/>
  <c r="J1010" i="3"/>
  <c r="J720" i="3"/>
  <c r="J898" i="3"/>
  <c r="J651" i="3"/>
  <c r="BK184" i="3"/>
  <c r="J927" i="3"/>
  <c r="BK494" i="3"/>
  <c r="J978" i="3"/>
  <c r="BK448" i="3"/>
  <c r="BK173" i="4"/>
  <c r="J139" i="5"/>
  <c r="J176" i="5"/>
  <c r="J122" i="5"/>
  <c r="J112" i="5"/>
  <c r="BK95" i="7"/>
  <c r="BK919" i="3"/>
  <c r="J421" i="3"/>
  <c r="J1029" i="3"/>
  <c r="J806" i="3"/>
  <c r="J405" i="3"/>
  <c r="BK992" i="3"/>
  <c r="BK129" i="3"/>
  <c r="J829" i="3"/>
  <c r="J565" i="3"/>
  <c r="BK1017" i="3"/>
  <c r="BK669" i="3"/>
  <c r="J922" i="3"/>
  <c r="J605" i="3"/>
  <c r="BK162" i="4"/>
  <c r="BK179" i="4"/>
  <c r="BK122" i="5"/>
  <c r="J98" i="5"/>
  <c r="BK161" i="5"/>
  <c r="BK126" i="5"/>
  <c r="BK93" i="7"/>
  <c r="BK984" i="3"/>
  <c r="BK771" i="3"/>
  <c r="BK476" i="3"/>
  <c r="BK971" i="3"/>
  <c r="BK605" i="3"/>
  <c r="BK1038" i="3"/>
  <c r="J726" i="3"/>
  <c r="J865" i="3"/>
  <c r="J710" i="3"/>
  <c r="BK283" i="3"/>
  <c r="BK1050" i="3"/>
  <c r="BK528" i="3"/>
  <c r="BK901" i="3"/>
  <c r="BK239" i="3"/>
  <c r="J162" i="4"/>
  <c r="BK156" i="4"/>
  <c r="BK160" i="5"/>
  <c r="BK107" i="5"/>
  <c r="J105" i="5"/>
  <c r="BK96" i="5"/>
  <c r="BK98" i="5"/>
  <c r="J100" i="7"/>
  <c r="BK88" i="2"/>
  <c r="BK785" i="3"/>
  <c r="J283" i="3"/>
  <c r="BK970" i="3"/>
  <c r="J719" i="3"/>
  <c r="BK188" i="3"/>
  <c r="J976" i="3"/>
  <c r="BK623" i="3"/>
  <c r="BK861" i="3"/>
  <c r="BK721" i="3"/>
  <c r="BK176" i="3"/>
  <c r="J986" i="3"/>
  <c r="J476" i="3"/>
  <c r="BK898" i="3"/>
  <c r="J461" i="3"/>
  <c r="J119" i="4"/>
  <c r="BK152" i="5"/>
  <c r="BK180" i="5"/>
  <c r="J121" i="5"/>
  <c r="J167" i="5"/>
  <c r="J88" i="7"/>
  <c r="J90" i="2"/>
  <c r="J904" i="3"/>
  <c r="BK110" i="3"/>
  <c r="BK947" i="3"/>
  <c r="BK618" i="3"/>
  <c r="J975" i="3"/>
  <c r="BK978" i="3"/>
  <c r="BK733" i="3"/>
  <c r="J293" i="3"/>
  <c r="J1011" i="3"/>
  <c r="J593" i="3"/>
  <c r="J407" i="3"/>
  <c r="BK866" i="3"/>
  <c r="J232" i="3"/>
  <c r="BK138" i="4"/>
  <c r="BK175" i="5"/>
  <c r="J135" i="5"/>
  <c r="BK137" i="5"/>
  <c r="BK127" i="5"/>
  <c r="J104" i="5"/>
  <c r="BK85" i="7"/>
  <c r="BK1007" i="3"/>
  <c r="J662" i="3"/>
  <c r="J155" i="3"/>
  <c r="J894" i="3"/>
  <c r="J528" i="3"/>
  <c r="BK1014" i="3"/>
  <c r="BK106" i="3"/>
  <c r="J827" i="3"/>
  <c r="BK557" i="3"/>
  <c r="BK121" i="3"/>
  <c r="J901" i="3"/>
  <c r="J409" i="3"/>
  <c r="BK724" i="3"/>
  <c r="BK139" i="3"/>
  <c r="BK187" i="4"/>
  <c r="BK147" i="4"/>
  <c r="BK115" i="4"/>
  <c r="J173" i="4"/>
  <c r="J147" i="4"/>
  <c r="J101" i="4"/>
  <c r="BK129" i="5"/>
  <c r="BK139" i="5"/>
  <c r="J96" i="5"/>
  <c r="BK148" i="5"/>
  <c r="AW59" i="1"/>
  <c r="J507" i="3"/>
  <c r="BK974" i="3"/>
  <c r="BK727" i="3"/>
  <c r="J1050" i="3"/>
  <c r="BK827" i="3"/>
  <c r="J938" i="3"/>
  <c r="J723" i="3"/>
  <c r="BK382" i="3"/>
  <c r="BK1019" i="3"/>
  <c r="J778" i="3"/>
  <c r="J429" i="3"/>
  <c r="BK904" i="3"/>
  <c r="BK509" i="3"/>
  <c r="BK144" i="4"/>
  <c r="BK105" i="5"/>
  <c r="BK91" i="5"/>
  <c r="J150" i="5"/>
  <c r="BK159" i="5"/>
  <c r="BK131" i="5"/>
  <c r="J95" i="7"/>
  <c r="BK92" i="7"/>
  <c r="BK97" i="2"/>
  <c r="J680" i="3"/>
  <c r="BK192" i="3"/>
  <c r="J819" i="3"/>
  <c r="BK220" i="3"/>
  <c r="J815" i="3"/>
  <c r="BK990" i="3"/>
  <c r="J771" i="3"/>
  <c r="BK235" i="3"/>
  <c r="BK843" i="3"/>
  <c r="J450" i="3"/>
  <c r="J869" i="3"/>
  <c r="J471" i="3"/>
  <c r="J185" i="4"/>
  <c r="J181" i="5"/>
  <c r="BK167" i="5"/>
  <c r="BK142" i="5"/>
  <c r="BK87" i="5"/>
  <c r="J102" i="7"/>
  <c r="AS54" i="1"/>
  <c r="J1147" i="3"/>
  <c r="BK758" i="3"/>
  <c r="J1053" i="3"/>
  <c r="BK651" i="3"/>
  <c r="J817" i="3"/>
  <c r="BK554" i="3"/>
  <c r="BK142" i="3"/>
  <c r="BK854" i="3"/>
  <c r="BK972" i="3"/>
  <c r="J459" i="3"/>
  <c r="J156" i="4"/>
  <c r="J115" i="4"/>
  <c r="J180" i="5"/>
  <c r="J146" i="5"/>
  <c r="J124" i="5"/>
  <c r="BK168" i="5"/>
  <c r="BK100" i="7"/>
  <c r="BK90" i="7"/>
  <c r="BK988" i="3"/>
  <c r="J474" i="3"/>
  <c r="J832" i="3"/>
  <c r="BK293" i="3"/>
  <c r="J919" i="3"/>
  <c r="J981" i="3"/>
  <c r="BK737" i="3"/>
  <c r="J577" i="3"/>
  <c r="J129" i="3"/>
  <c r="BK865" i="3"/>
  <c r="J669" i="3"/>
  <c r="BK438" i="3"/>
  <c r="BK811" i="3"/>
  <c r="BK207" i="3"/>
  <c r="J187" i="4"/>
  <c r="BK93" i="5"/>
  <c r="J114" i="5"/>
  <c r="BK154" i="5"/>
  <c r="BK143" i="5"/>
  <c r="J152" i="5"/>
  <c r="BK91" i="7"/>
  <c r="BK89" i="2"/>
  <c r="BK936" i="3"/>
  <c r="J457" i="3"/>
  <c r="J1056" i="3"/>
  <c r="J837" i="3"/>
  <c r="BK324" i="3"/>
  <c r="BK1002" i="3"/>
  <c r="J600" i="3"/>
  <c r="BK856" i="3"/>
  <c r="BK511" i="3"/>
  <c r="J1077" i="3"/>
  <c r="BK869" i="3"/>
  <c r="BK481" i="3"/>
  <c r="BK102" i="3"/>
  <c r="BK808" i="3"/>
  <c r="BK124" i="4"/>
  <c r="BK177" i="4"/>
  <c r="BK110" i="5"/>
  <c r="J156" i="5"/>
  <c r="BK106" i="5"/>
  <c r="J106" i="5"/>
  <c r="BK183" i="5"/>
  <c r="J92" i="7"/>
  <c r="BK94" i="2"/>
  <c r="J754" i="3"/>
  <c r="J220" i="3"/>
  <c r="BK973" i="3"/>
  <c r="BK778" i="3"/>
  <c r="BK1147" i="3"/>
  <c r="BK842" i="3"/>
  <c r="BK1010" i="3"/>
  <c r="BK754" i="3"/>
  <c r="J192" i="3"/>
  <c r="BK967" i="3"/>
  <c r="BK474" i="3"/>
  <c r="J117" i="3"/>
  <c r="J785" i="3"/>
  <c r="J146" i="3"/>
  <c r="BK185" i="4"/>
  <c r="BK152" i="4"/>
  <c r="BK88" i="4"/>
  <c r="BK175" i="4"/>
  <c r="BK141" i="4"/>
  <c r="J168" i="4"/>
  <c r="J187" i="5"/>
  <c r="J131" i="5"/>
  <c r="BK116" i="5"/>
  <c r="BK88" i="7"/>
  <c r="J88" i="2"/>
  <c r="J972" i="3"/>
  <c r="BK658" i="3"/>
  <c r="J199" i="3"/>
  <c r="J879" i="3"/>
  <c r="BK144" i="3"/>
  <c r="J854" i="3"/>
  <c r="BK995" i="3"/>
  <c r="J576" i="3"/>
  <c r="BK146" i="3"/>
  <c r="J971" i="3"/>
  <c r="J640" i="3"/>
  <c r="J106" i="3"/>
  <c r="J843" i="3"/>
  <c r="J631" i="3"/>
  <c r="J179" i="4"/>
  <c r="J144" i="4"/>
  <c r="J158" i="5"/>
  <c r="BK181" i="5"/>
  <c r="BK104" i="5"/>
  <c r="BK150" i="5"/>
  <c r="BK102" i="7"/>
  <c r="J89" i="2"/>
  <c r="J810" i="3"/>
  <c r="J269" i="3"/>
  <c r="BK969" i="3"/>
  <c r="BK741" i="3"/>
  <c r="J1068" i="3"/>
  <c r="BK752" i="3"/>
  <c r="J974" i="3"/>
  <c r="BK496" i="3"/>
  <c r="BK134" i="3"/>
  <c r="J908" i="3"/>
  <c r="J235" i="3"/>
  <c r="BK788" i="3"/>
  <c r="J175" i="4"/>
  <c r="J94" i="5"/>
  <c r="J185" i="5"/>
  <c r="BK128" i="5"/>
  <c r="J133" i="5"/>
  <c r="J87" i="7"/>
  <c r="J945" i="3"/>
  <c r="J511" i="3"/>
  <c r="J1007" i="3"/>
  <c r="J721" i="3"/>
  <c r="J949" i="3"/>
  <c r="BK986" i="3"/>
  <c r="J588" i="3"/>
  <c r="BK199" i="3"/>
  <c r="BK894" i="3"/>
  <c r="BK459" i="3"/>
  <c r="BK852" i="3"/>
  <c r="J170" i="4"/>
  <c r="BK144" i="5"/>
  <c r="BK179" i="5"/>
  <c r="BK156" i="5"/>
  <c r="J89" i="7"/>
  <c r="J92" i="2"/>
  <c r="J1014" i="3"/>
  <c r="BK720" i="3"/>
  <c r="J1038" i="3"/>
  <c r="J801" i="3"/>
  <c r="BK1077" i="3"/>
  <c r="BK782" i="3"/>
  <c r="J924" i="3"/>
  <c r="BK405" i="3"/>
  <c r="J612" i="3"/>
  <c r="J134" i="3"/>
  <c r="J554" i="3"/>
  <c r="BK90" i="4"/>
  <c r="BK181" i="4"/>
  <c r="J163" i="5"/>
  <c r="BK169" i="5"/>
  <c r="J89" i="5"/>
  <c r="J119" i="5"/>
  <c r="J101" i="7"/>
  <c r="J94" i="2"/>
  <c r="BK709" i="3"/>
  <c r="J159" i="3"/>
  <c r="J861" i="3"/>
  <c r="J1052" i="3"/>
  <c r="BK817" i="3"/>
  <c r="BK1008" i="3"/>
  <c r="J808" i="3"/>
  <c r="BK574" i="3"/>
  <c r="J673" i="3"/>
  <c r="BK171" i="3"/>
  <c r="BK767" i="3"/>
  <c r="J171" i="4"/>
  <c r="J90" i="4"/>
  <c r="BK184" i="5"/>
  <c r="J118" i="5"/>
  <c r="BK94" i="7"/>
  <c r="BK90" i="2"/>
  <c r="BK976" i="3"/>
  <c r="J494" i="3"/>
  <c r="J1003" i="3"/>
  <c r="BK444" i="3"/>
  <c r="BK930" i="3"/>
  <c r="BK575" i="3"/>
  <c r="J803" i="3"/>
  <c r="BK450" i="3"/>
  <c r="J813" i="3"/>
  <c r="BK165" i="3"/>
  <c r="BK879" i="3"/>
  <c r="J126" i="3"/>
  <c r="BK170" i="4"/>
  <c r="J104" i="4"/>
  <c r="J180" i="4"/>
  <c r="J117" i="4"/>
  <c r="BK186" i="5"/>
  <c r="BK178" i="5"/>
  <c r="J161" i="5"/>
  <c r="J172" i="5"/>
  <c r="BK87" i="7"/>
  <c r="J100" i="2"/>
  <c r="J930" i="3"/>
  <c r="J562" i="3"/>
  <c r="BK126" i="3"/>
  <c r="J782" i="3"/>
  <c r="J1080" i="3"/>
  <c r="J584" i="3"/>
  <c r="BK815" i="3"/>
  <c r="BK1089" i="3"/>
  <c r="BK859" i="3"/>
  <c r="BK945" i="3"/>
  <c r="J184" i="3"/>
  <c r="J99" i="4"/>
  <c r="BK119" i="5"/>
  <c r="BK130" i="5"/>
  <c r="J174" i="5"/>
  <c r="J91" i="7"/>
  <c r="BK93" i="2"/>
  <c r="J735" i="3"/>
  <c r="BK1053" i="3"/>
  <c r="J856" i="3"/>
  <c r="BK662" i="3"/>
  <c r="BK159" i="3"/>
  <c r="BK968" i="3"/>
  <c r="J574" i="3"/>
  <c r="BK719" i="3"/>
  <c r="BK1068" i="3"/>
  <c r="BK584" i="3"/>
  <c r="J142" i="3"/>
  <c r="BK421" i="3"/>
  <c r="BK122" i="4"/>
  <c r="BK125" i="4"/>
  <c r="BK135" i="5"/>
  <c r="BK118" i="5"/>
  <c r="BK94" i="5"/>
  <c r="J165" i="5"/>
  <c r="BK98" i="7"/>
  <c r="BK98" i="2"/>
  <c r="BK891" i="3"/>
  <c r="BK597" i="3"/>
  <c r="BK1042" i="3"/>
  <c r="BK813" i="3"/>
  <c r="BK295" i="3"/>
  <c r="BK994" i="3"/>
  <c r="J788" i="3"/>
  <c r="J915" i="3"/>
  <c r="J727" i="3"/>
  <c r="BK1080" i="3"/>
  <c r="BK756" i="3"/>
  <c r="BK269" i="3"/>
  <c r="BK773" i="3"/>
  <c r="J165" i="3"/>
  <c r="BK92" i="4"/>
  <c r="J90" i="5"/>
  <c r="J182" i="5"/>
  <c r="J144" i="5"/>
  <c r="BK141" i="5"/>
  <c r="J968" i="3"/>
  <c r="J181" i="3"/>
  <c r="J911" i="3"/>
  <c r="BK600" i="3"/>
  <c r="BK1043" i="3"/>
  <c r="J558" i="3"/>
  <c r="BK810" i="3"/>
  <c r="BK531" i="3"/>
  <c r="J1028" i="3"/>
  <c r="J505" i="3"/>
  <c r="J176" i="3"/>
  <c r="J741" i="3"/>
  <c r="J289" i="3"/>
  <c r="BK150" i="4"/>
  <c r="J150" i="4"/>
  <c r="J186" i="5"/>
  <c r="J140" i="5"/>
  <c r="BK124" i="5"/>
  <c r="J91" i="5"/>
  <c r="J90" i="7"/>
  <c r="J994" i="3"/>
  <c r="J737" i="3"/>
  <c r="BK232" i="3"/>
  <c r="J977" i="3"/>
  <c r="BK725" i="3"/>
  <c r="J124" i="3"/>
  <c r="J769" i="3"/>
  <c r="BK834" i="3"/>
  <c r="BK711" i="3"/>
  <c r="J171" i="3"/>
  <c r="BK801" i="3"/>
  <c r="BK454" i="3"/>
  <c r="BK718" i="3"/>
  <c r="J88" i="4"/>
  <c r="BK164" i="4"/>
  <c r="BK165" i="5"/>
  <c r="BK163" i="5"/>
  <c r="J148" i="5"/>
  <c r="J179" i="5"/>
  <c r="J143" i="5"/>
  <c r="J94" i="7"/>
  <c r="J95" i="2"/>
  <c r="BK819" i="3"/>
  <c r="BK407" i="3"/>
  <c r="BK1036" i="3"/>
  <c r="J733" i="3"/>
  <c r="J1042" i="3"/>
  <c r="BK735" i="3"/>
  <c r="J891" i="3"/>
  <c r="J597" i="3"/>
  <c r="J144" i="3"/>
  <c r="J718" i="3"/>
  <c r="J951" i="3"/>
  <c r="BK457" i="3"/>
  <c r="J199" i="4"/>
  <c r="BK180" i="4"/>
  <c r="BK117" i="4"/>
  <c r="J86" i="4"/>
  <c r="J138" i="4"/>
  <c r="J92" i="4"/>
  <c r="BK174" i="5"/>
  <c r="J178" i="5"/>
  <c r="J130" i="5"/>
  <c r="J109" i="5"/>
  <c r="BK96" i="7"/>
  <c r="J93" i="2"/>
  <c r="BK829" i="3"/>
  <c r="J454" i="3"/>
  <c r="J967" i="3"/>
  <c r="J623" i="3"/>
  <c r="BK938" i="3"/>
  <c r="J102" i="3"/>
  <c r="J775" i="3"/>
  <c r="BK471" i="3"/>
  <c r="BK1052" i="3"/>
  <c r="BK723" i="3"/>
  <c r="J239" i="3"/>
  <c r="BK806" i="3"/>
  <c r="J125" i="4"/>
  <c r="BK99" i="4"/>
  <c r="J169" i="5"/>
  <c r="BK140" i="5"/>
  <c r="J116" i="5"/>
  <c r="BK109" i="5"/>
  <c r="J98" i="7"/>
  <c r="J1002" i="3"/>
  <c r="BK565" i="3"/>
  <c r="J995" i="3"/>
  <c r="J557" i="3"/>
  <c r="J1017" i="3"/>
  <c r="BK640" i="3"/>
  <c r="BK846" i="3"/>
  <c r="J627" i="3"/>
  <c r="BK181" i="3"/>
  <c r="BK748" i="3"/>
  <c r="J324" i="3"/>
  <c r="BK838" i="3"/>
  <c r="J188" i="3"/>
  <c r="J122" i="4"/>
  <c r="J103" i="5"/>
  <c r="J184" i="5"/>
  <c r="BK177" i="5"/>
  <c r="BK146" i="5"/>
  <c r="J97" i="7"/>
  <c r="BK87" i="2" l="1"/>
  <c r="J87" i="2" s="1"/>
  <c r="J61" i="2" s="1"/>
  <c r="R91" i="2"/>
  <c r="BK206" i="3"/>
  <c r="J206" i="3" s="1"/>
  <c r="J64" i="3" s="1"/>
  <c r="R583" i="3"/>
  <c r="R790" i="3"/>
  <c r="BK845" i="3"/>
  <c r="J845" i="3"/>
  <c r="J73" i="3" s="1"/>
  <c r="R868" i="3"/>
  <c r="BK893" i="3"/>
  <c r="J893" i="3"/>
  <c r="J75" i="3" s="1"/>
  <c r="R893" i="3"/>
  <c r="BK1016" i="3"/>
  <c r="J1016" i="3"/>
  <c r="J77" i="3"/>
  <c r="BK1079" i="3"/>
  <c r="J1079" i="3" s="1"/>
  <c r="J79" i="3" s="1"/>
  <c r="BK127" i="4"/>
  <c r="J127" i="4"/>
  <c r="J62" i="4"/>
  <c r="P184" i="4"/>
  <c r="P183" i="4" s="1"/>
  <c r="R123" i="5"/>
  <c r="BK149" i="5"/>
  <c r="J149" i="5"/>
  <c r="J63" i="5"/>
  <c r="BK166" i="5"/>
  <c r="J166" i="5" s="1"/>
  <c r="J64" i="5" s="1"/>
  <c r="R166" i="5"/>
  <c r="T87" i="2"/>
  <c r="P96" i="2"/>
  <c r="R206" i="3"/>
  <c r="T751" i="3"/>
  <c r="P790" i="3"/>
  <c r="R831" i="3"/>
  <c r="P840" i="3"/>
  <c r="BK868" i="3"/>
  <c r="J868" i="3"/>
  <c r="J74" i="3" s="1"/>
  <c r="T921" i="3"/>
  <c r="P1079" i="3"/>
  <c r="T85" i="4"/>
  <c r="R127" i="4"/>
  <c r="P86" i="5"/>
  <c r="P123" i="5"/>
  <c r="T136" i="5"/>
  <c r="T173" i="5"/>
  <c r="P87" i="2"/>
  <c r="T91" i="2"/>
  <c r="BK101" i="3"/>
  <c r="T101" i="3"/>
  <c r="P148" i="3"/>
  <c r="T148" i="3"/>
  <c r="T583" i="3"/>
  <c r="BK781" i="3"/>
  <c r="J781" i="3"/>
  <c r="J69" i="3" s="1"/>
  <c r="R781" i="3"/>
  <c r="BK831" i="3"/>
  <c r="J831" i="3"/>
  <c r="J71" i="3"/>
  <c r="P845" i="3"/>
  <c r="T868" i="3"/>
  <c r="P893" i="3"/>
  <c r="T893" i="3"/>
  <c r="R1016" i="3"/>
  <c r="BK1055" i="3"/>
  <c r="J1055" i="3"/>
  <c r="J78" i="3" s="1"/>
  <c r="T1055" i="3"/>
  <c r="BK103" i="4"/>
  <c r="J103" i="4"/>
  <c r="J61" i="4"/>
  <c r="R103" i="4"/>
  <c r="BK184" i="4"/>
  <c r="J184" i="4"/>
  <c r="J64" i="4" s="1"/>
  <c r="BK86" i="5"/>
  <c r="J86" i="5"/>
  <c r="J60" i="5"/>
  <c r="T123" i="5"/>
  <c r="P149" i="5"/>
  <c r="P166" i="5"/>
  <c r="T166" i="5"/>
  <c r="P91" i="2"/>
  <c r="T96" i="2"/>
  <c r="P206" i="3"/>
  <c r="P583" i="3"/>
  <c r="R751" i="3"/>
  <c r="P781" i="3"/>
  <c r="T781" i="3"/>
  <c r="T831" i="3"/>
  <c r="R840" i="3"/>
  <c r="T845" i="3"/>
  <c r="P921" i="3"/>
  <c r="T1016" i="3"/>
  <c r="P1055" i="3"/>
  <c r="R1055" i="3"/>
  <c r="BK85" i="4"/>
  <c r="BK84" i="4" s="1"/>
  <c r="J84" i="4" s="1"/>
  <c r="J59" i="4" s="1"/>
  <c r="J85" i="4"/>
  <c r="J60" i="4" s="1"/>
  <c r="P103" i="4"/>
  <c r="T103" i="4"/>
  <c r="R184" i="4"/>
  <c r="R183" i="4" s="1"/>
  <c r="R84" i="4" s="1"/>
  <c r="T86" i="5"/>
  <c r="R136" i="5"/>
  <c r="BK173" i="5"/>
  <c r="J173" i="5"/>
  <c r="J65" i="5"/>
  <c r="R87" i="2"/>
  <c r="R86" i="2"/>
  <c r="R85" i="2" s="1"/>
  <c r="R96" i="2"/>
  <c r="T206" i="3"/>
  <c r="BK751" i="3"/>
  <c r="J751" i="3" s="1"/>
  <c r="J66" i="3" s="1"/>
  <c r="BK790" i="3"/>
  <c r="J790" i="3"/>
  <c r="J70" i="3"/>
  <c r="P831" i="3"/>
  <c r="R845" i="3"/>
  <c r="BK921" i="3"/>
  <c r="J921" i="3" s="1"/>
  <c r="J76" i="3" s="1"/>
  <c r="P1016" i="3"/>
  <c r="R1079" i="3"/>
  <c r="R85" i="4"/>
  <c r="T127" i="4"/>
  <c r="R86" i="5"/>
  <c r="BK136" i="5"/>
  <c r="J136" i="5"/>
  <c r="J62" i="5" s="1"/>
  <c r="T149" i="5"/>
  <c r="R173" i="5"/>
  <c r="P84" i="7"/>
  <c r="BK91" i="2"/>
  <c r="J91" i="2"/>
  <c r="J62" i="2" s="1"/>
  <c r="BK96" i="2"/>
  <c r="J96" i="2" s="1"/>
  <c r="J63" i="2" s="1"/>
  <c r="P101" i="3"/>
  <c r="R101" i="3"/>
  <c r="BK148" i="3"/>
  <c r="J148" i="3"/>
  <c r="J62" i="3" s="1"/>
  <c r="R148" i="3"/>
  <c r="BK583" i="3"/>
  <c r="J583" i="3"/>
  <c r="J65" i="3" s="1"/>
  <c r="P751" i="3"/>
  <c r="T790" i="3"/>
  <c r="BK840" i="3"/>
  <c r="J840" i="3"/>
  <c r="J72" i="3"/>
  <c r="T840" i="3"/>
  <c r="P868" i="3"/>
  <c r="R921" i="3"/>
  <c r="T1079" i="3"/>
  <c r="P85" i="4"/>
  <c r="P127" i="4"/>
  <c r="T184" i="4"/>
  <c r="T183" i="4"/>
  <c r="BK123" i="5"/>
  <c r="J123" i="5"/>
  <c r="J61" i="5"/>
  <c r="P136" i="5"/>
  <c r="R149" i="5"/>
  <c r="P173" i="5"/>
  <c r="BK84" i="7"/>
  <c r="J84" i="7"/>
  <c r="J61" i="7"/>
  <c r="R84" i="7"/>
  <c r="T84" i="7"/>
  <c r="BK99" i="7"/>
  <c r="J99" i="7" s="1"/>
  <c r="J62" i="7" s="1"/>
  <c r="P99" i="7"/>
  <c r="R99" i="7"/>
  <c r="T99" i="7"/>
  <c r="BK777" i="3"/>
  <c r="J777" i="3" s="1"/>
  <c r="J67" i="3" s="1"/>
  <c r="BK99" i="2"/>
  <c r="J99" i="2" s="1"/>
  <c r="J64" i="2" s="1"/>
  <c r="BK101" i="2"/>
  <c r="J101" i="2"/>
  <c r="J65" i="2" s="1"/>
  <c r="BK187" i="3"/>
  <c r="J187" i="3" s="1"/>
  <c r="J63" i="3" s="1"/>
  <c r="F54" i="7"/>
  <c r="J78" i="7"/>
  <c r="E72" i="7"/>
  <c r="BE89" i="7"/>
  <c r="BE92" i="7"/>
  <c r="J55" i="7"/>
  <c r="F79" i="7"/>
  <c r="BE87" i="7"/>
  <c r="BE93" i="7"/>
  <c r="BE95" i="7"/>
  <c r="BE100" i="7"/>
  <c r="J76" i="7"/>
  <c r="BE85" i="7"/>
  <c r="BE88" i="7"/>
  <c r="BE96" i="7"/>
  <c r="BE86" i="7"/>
  <c r="BE91" i="7"/>
  <c r="BE98" i="7"/>
  <c r="BE101" i="7"/>
  <c r="BE90" i="7"/>
  <c r="BE94" i="7"/>
  <c r="BE97" i="7"/>
  <c r="BE102" i="7"/>
  <c r="BK85" i="5"/>
  <c r="J85" i="5" s="1"/>
  <c r="J59" i="5" s="1"/>
  <c r="E75" i="5"/>
  <c r="F82" i="5"/>
  <c r="BE90" i="5"/>
  <c r="BE107" i="5"/>
  <c r="BE118" i="5"/>
  <c r="BE130" i="5"/>
  <c r="BE135" i="5"/>
  <c r="BE140" i="5"/>
  <c r="BE154" i="5"/>
  <c r="BE158" i="5"/>
  <c r="BE159" i="5"/>
  <c r="BE163" i="5"/>
  <c r="BE165" i="5"/>
  <c r="BE170" i="5"/>
  <c r="BE177" i="5"/>
  <c r="BE180" i="5"/>
  <c r="BE184" i="5"/>
  <c r="BK183" i="4"/>
  <c r="J183" i="4"/>
  <c r="J63" i="4"/>
  <c r="F54" i="5"/>
  <c r="BE89" i="5"/>
  <c r="BE93" i="5"/>
  <c r="BE94" i="5"/>
  <c r="BE126" i="5"/>
  <c r="BE137" i="5"/>
  <c r="BE142" i="5"/>
  <c r="BE169" i="5"/>
  <c r="BE175" i="5"/>
  <c r="BE178" i="5"/>
  <c r="J54" i="5"/>
  <c r="J82" i="5"/>
  <c r="BE92" i="5"/>
  <c r="BE102" i="5"/>
  <c r="BE114" i="5"/>
  <c r="BE127" i="5"/>
  <c r="BE131" i="5"/>
  <c r="BE139" i="5"/>
  <c r="BE141" i="5"/>
  <c r="BE146" i="5"/>
  <c r="BE152" i="5"/>
  <c r="BE160" i="5"/>
  <c r="BE174" i="5"/>
  <c r="BE181" i="5"/>
  <c r="BE182" i="5"/>
  <c r="BE183" i="5"/>
  <c r="BE186" i="5"/>
  <c r="J52" i="5"/>
  <c r="BE96" i="5"/>
  <c r="BE103" i="5"/>
  <c r="BE104" i="5"/>
  <c r="BE105" i="5"/>
  <c r="BE110" i="5"/>
  <c r="BE116" i="5"/>
  <c r="BE122" i="5"/>
  <c r="BE124" i="5"/>
  <c r="BE129" i="5"/>
  <c r="BE133" i="5"/>
  <c r="BE144" i="5"/>
  <c r="BE148" i="5"/>
  <c r="BE150" i="5"/>
  <c r="BE168" i="5"/>
  <c r="BE171" i="5"/>
  <c r="BE176" i="5"/>
  <c r="BE98" i="5"/>
  <c r="BE106" i="5"/>
  <c r="BE121" i="5"/>
  <c r="BE143" i="5"/>
  <c r="BE161" i="5"/>
  <c r="BE167" i="5"/>
  <c r="BE172" i="5"/>
  <c r="BE179" i="5"/>
  <c r="BE185" i="5"/>
  <c r="BE187" i="5"/>
  <c r="BE87" i="5"/>
  <c r="BE91" i="5"/>
  <c r="BE100" i="5"/>
  <c r="BE109" i="5"/>
  <c r="BE112" i="5"/>
  <c r="BE119" i="5"/>
  <c r="BE120" i="5"/>
  <c r="BE128" i="5"/>
  <c r="BE156" i="5"/>
  <c r="J101" i="3"/>
  <c r="J61" i="3"/>
  <c r="J52" i="4"/>
  <c r="F80" i="4"/>
  <c r="BE119" i="4"/>
  <c r="BE124" i="4"/>
  <c r="BE141" i="4"/>
  <c r="BE166" i="4"/>
  <c r="BE173" i="4"/>
  <c r="BE187" i="4"/>
  <c r="E48" i="4"/>
  <c r="J55" i="4"/>
  <c r="F81" i="4"/>
  <c r="BE88" i="4"/>
  <c r="BE104" i="4"/>
  <c r="BE125" i="4"/>
  <c r="BE144" i="4"/>
  <c r="BE150" i="4"/>
  <c r="BE164" i="4"/>
  <c r="BE168" i="4"/>
  <c r="BE175" i="4"/>
  <c r="BE179" i="4"/>
  <c r="BE181" i="4"/>
  <c r="J80" i="4"/>
  <c r="BE90" i="4"/>
  <c r="BE99" i="4"/>
  <c r="BE117" i="4"/>
  <c r="BE147" i="4"/>
  <c r="BE159" i="4"/>
  <c r="BE174" i="4"/>
  <c r="BE86" i="4"/>
  <c r="BE101" i="4"/>
  <c r="BE115" i="4"/>
  <c r="BE128" i="4"/>
  <c r="BE152" i="4"/>
  <c r="BE170" i="4"/>
  <c r="BE171" i="4"/>
  <c r="BE180" i="4"/>
  <c r="BE185" i="4"/>
  <c r="BE189" i="4"/>
  <c r="BE92" i="4"/>
  <c r="BE122" i="4"/>
  <c r="BE138" i="4"/>
  <c r="BE156" i="4"/>
  <c r="BE162" i="4"/>
  <c r="BE177" i="4"/>
  <c r="BE199" i="4"/>
  <c r="F55" i="3"/>
  <c r="BE110" i="3"/>
  <c r="BE121" i="3"/>
  <c r="BE134" i="3"/>
  <c r="BE159" i="3"/>
  <c r="BE171" i="3"/>
  <c r="BE181" i="3"/>
  <c r="BE192" i="3"/>
  <c r="BE228" i="3"/>
  <c r="BE246" i="3"/>
  <c r="BE283" i="3"/>
  <c r="BE353" i="3"/>
  <c r="BE405" i="3"/>
  <c r="BE429" i="3"/>
  <c r="BE454" i="3"/>
  <c r="BE479" i="3"/>
  <c r="BE481" i="3"/>
  <c r="BE511" i="3"/>
  <c r="BE574" i="3"/>
  <c r="BE575" i="3"/>
  <c r="BE597" i="3"/>
  <c r="BE651" i="3"/>
  <c r="BE711" i="3"/>
  <c r="BE721" i="3"/>
  <c r="BE723" i="3"/>
  <c r="BE737" i="3"/>
  <c r="BE758" i="3"/>
  <c r="BE771" i="3"/>
  <c r="BE785" i="3"/>
  <c r="BE801" i="3"/>
  <c r="BE829" i="3"/>
  <c r="BE834" i="3"/>
  <c r="BE842" i="3"/>
  <c r="BE865" i="3"/>
  <c r="BE894" i="3"/>
  <c r="BE908" i="3"/>
  <c r="BE938" i="3"/>
  <c r="BE968" i="3"/>
  <c r="BE974" i="3"/>
  <c r="J52" i="3"/>
  <c r="BE146" i="3"/>
  <c r="BE149" i="3"/>
  <c r="BE173" i="3"/>
  <c r="BE227" i="3"/>
  <c r="BE289" i="3"/>
  <c r="BE293" i="3"/>
  <c r="BE382" i="3"/>
  <c r="BE444" i="3"/>
  <c r="BE457" i="3"/>
  <c r="BE461" i="3"/>
  <c r="BE471" i="3"/>
  <c r="BE509" i="3"/>
  <c r="BE605" i="3"/>
  <c r="BE623" i="3"/>
  <c r="BE631" i="3"/>
  <c r="BE725" i="3"/>
  <c r="BE735" i="3"/>
  <c r="BE769" i="3"/>
  <c r="BE803" i="3"/>
  <c r="BE806" i="3"/>
  <c r="BE811" i="3"/>
  <c r="BE815" i="3"/>
  <c r="BE846" i="3"/>
  <c r="BE852" i="3"/>
  <c r="BE861" i="3"/>
  <c r="BE866" i="3"/>
  <c r="BE898" i="3"/>
  <c r="BE924" i="3"/>
  <c r="BE975" i="3"/>
  <c r="BE976" i="3"/>
  <c r="BE984" i="3"/>
  <c r="BE992" i="3"/>
  <c r="BE1010" i="3"/>
  <c r="BE1028" i="3"/>
  <c r="BE1029" i="3"/>
  <c r="BE1036" i="3"/>
  <c r="BE1043" i="3"/>
  <c r="BE1147" i="3"/>
  <c r="BE117" i="3"/>
  <c r="BE139" i="3"/>
  <c r="BE155" i="3"/>
  <c r="BE220" i="3"/>
  <c r="BE324" i="3"/>
  <c r="BE421" i="3"/>
  <c r="BE448" i="3"/>
  <c r="BE528" i="3"/>
  <c r="BE562" i="3"/>
  <c r="BE593" i="3"/>
  <c r="BE600" i="3"/>
  <c r="BE640" i="3"/>
  <c r="BE718" i="3"/>
  <c r="BE722" i="3"/>
  <c r="BE724" i="3"/>
  <c r="BE730" i="3"/>
  <c r="BE741" i="3"/>
  <c r="BE752" i="3"/>
  <c r="BE773" i="3"/>
  <c r="BE813" i="3"/>
  <c r="BE819" i="3"/>
  <c r="BE836" i="3"/>
  <c r="BE843" i="3"/>
  <c r="BE859" i="3"/>
  <c r="BE904" i="3"/>
  <c r="BE919" i="3"/>
  <c r="BE936" i="3"/>
  <c r="BE945" i="3"/>
  <c r="BE951" i="3"/>
  <c r="BE969" i="3"/>
  <c r="BE972" i="3"/>
  <c r="BE977" i="3"/>
  <c r="BE988" i="3"/>
  <c r="BE994" i="3"/>
  <c r="BE1002" i="3"/>
  <c r="BE1003" i="3"/>
  <c r="BE1007" i="3"/>
  <c r="BE1014" i="3"/>
  <c r="BE124" i="3"/>
  <c r="BE126" i="3"/>
  <c r="BE557" i="3"/>
  <c r="BE565" i="3"/>
  <c r="BE577" i="3"/>
  <c r="BE618" i="3"/>
  <c r="BE662" i="3"/>
  <c r="BE680" i="3"/>
  <c r="BE719" i="3"/>
  <c r="BE767" i="3"/>
  <c r="BE810" i="3"/>
  <c r="BE832" i="3"/>
  <c r="BE837" i="3"/>
  <c r="BE838" i="3"/>
  <c r="BE841" i="3"/>
  <c r="BE856" i="3"/>
  <c r="BE891" i="3"/>
  <c r="BE917" i="3"/>
  <c r="BE922" i="3"/>
  <c r="BE927" i="3"/>
  <c r="BE947" i="3"/>
  <c r="BE953" i="3"/>
  <c r="BE967" i="3"/>
  <c r="BE970" i="3"/>
  <c r="BE973" i="3"/>
  <c r="BE978" i="3"/>
  <c r="BE981" i="3"/>
  <c r="BE1011" i="3"/>
  <c r="BE1017" i="3"/>
  <c r="BE1019" i="3"/>
  <c r="BE1035" i="3"/>
  <c r="BE1038" i="3"/>
  <c r="BE1042" i="3"/>
  <c r="BE1050" i="3"/>
  <c r="BE1053" i="3"/>
  <c r="BE1068" i="3"/>
  <c r="BE1089" i="3"/>
  <c r="BE165" i="3"/>
  <c r="BE176" i="3"/>
  <c r="BE184" i="3"/>
  <c r="BE199" i="3"/>
  <c r="BE232" i="3"/>
  <c r="BE239" i="3"/>
  <c r="BE269" i="3"/>
  <c r="BE407" i="3"/>
  <c r="BE438" i="3"/>
  <c r="BE459" i="3"/>
  <c r="BE474" i="3"/>
  <c r="BE476" i="3"/>
  <c r="BE494" i="3"/>
  <c r="BE496" i="3"/>
  <c r="BE507" i="3"/>
  <c r="BE531" i="3"/>
  <c r="BE554" i="3"/>
  <c r="BE558" i="3"/>
  <c r="BE588" i="3"/>
  <c r="BE612" i="3"/>
  <c r="BE615" i="3"/>
  <c r="BE627" i="3"/>
  <c r="BE658" i="3"/>
  <c r="BE669" i="3"/>
  <c r="BE709" i="3"/>
  <c r="BE710" i="3"/>
  <c r="BE720" i="3"/>
  <c r="BE726" i="3"/>
  <c r="BE739" i="3"/>
  <c r="BE748" i="3"/>
  <c r="BE754" i="3"/>
  <c r="BE756" i="3"/>
  <c r="BE775" i="3"/>
  <c r="BE788" i="3"/>
  <c r="BE791" i="3"/>
  <c r="BE817" i="3"/>
  <c r="BE854" i="3"/>
  <c r="BE930" i="3"/>
  <c r="BE986" i="3"/>
  <c r="BE990" i="3"/>
  <c r="BE1008" i="3"/>
  <c r="BE1013" i="3"/>
  <c r="BE1041" i="3"/>
  <c r="BE1052" i="3"/>
  <c r="BE1056" i="3"/>
  <c r="BE1063" i="3"/>
  <c r="BE1077" i="3"/>
  <c r="BE1080" i="3"/>
  <c r="E48" i="3"/>
  <c r="BE102" i="3"/>
  <c r="BE106" i="3"/>
  <c r="BE129" i="3"/>
  <c r="BE142" i="3"/>
  <c r="BE144" i="3"/>
  <c r="BE188" i="3"/>
  <c r="BE207" i="3"/>
  <c r="BE235" i="3"/>
  <c r="BE256" i="3"/>
  <c r="BE295" i="3"/>
  <c r="BE409" i="3"/>
  <c r="BE450" i="3"/>
  <c r="BE505" i="3"/>
  <c r="BE576" i="3"/>
  <c r="BE584" i="3"/>
  <c r="BE673" i="3"/>
  <c r="BE727" i="3"/>
  <c r="BE733" i="3"/>
  <c r="BE778" i="3"/>
  <c r="BE782" i="3"/>
  <c r="BE808" i="3"/>
  <c r="BE827" i="3"/>
  <c r="BE869" i="3"/>
  <c r="BE879" i="3"/>
  <c r="BE901" i="3"/>
  <c r="BE911" i="3"/>
  <c r="BE915" i="3"/>
  <c r="BE949" i="3"/>
  <c r="BE971" i="3"/>
  <c r="BE995" i="3"/>
  <c r="E48" i="2"/>
  <c r="J79" i="2"/>
  <c r="F82" i="2"/>
  <c r="BE89" i="2"/>
  <c r="BE98" i="2"/>
  <c r="BE102" i="2"/>
  <c r="BE92" i="2"/>
  <c r="BE100" i="2"/>
  <c r="BE88" i="2"/>
  <c r="BE90" i="2"/>
  <c r="BE93" i="2"/>
  <c r="BE94" i="2"/>
  <c r="BE97" i="2"/>
  <c r="BE95" i="2"/>
  <c r="F37" i="7"/>
  <c r="BD60" i="1"/>
  <c r="F34" i="2"/>
  <c r="BA55" i="1" s="1"/>
  <c r="J34" i="7"/>
  <c r="AW60" i="1"/>
  <c r="J34" i="4"/>
  <c r="AW57" i="1"/>
  <c r="F36" i="4"/>
  <c r="BC57" i="1" s="1"/>
  <c r="F35" i="4"/>
  <c r="BB57" i="1"/>
  <c r="J34" i="5"/>
  <c r="AW58" i="1"/>
  <c r="F37" i="5"/>
  <c r="BD58" i="1" s="1"/>
  <c r="F36" i="2"/>
  <c r="BC55" i="1"/>
  <c r="F36" i="3"/>
  <c r="BC56" i="1" s="1"/>
  <c r="F35" i="3"/>
  <c r="BB56" i="1" s="1"/>
  <c r="F35" i="2"/>
  <c r="BB55" i="1"/>
  <c r="F37" i="3"/>
  <c r="BD56" i="1" s="1"/>
  <c r="F34" i="3"/>
  <c r="BA56" i="1" s="1"/>
  <c r="F37" i="2"/>
  <c r="BD55" i="1"/>
  <c r="F35" i="7"/>
  <c r="BB60" i="1"/>
  <c r="J34" i="2"/>
  <c r="AW55" i="1" s="1"/>
  <c r="F34" i="4"/>
  <c r="BA57" i="1"/>
  <c r="F37" i="4"/>
  <c r="BD57" i="1"/>
  <c r="F34" i="5"/>
  <c r="BA58" i="1" s="1"/>
  <c r="F36" i="5"/>
  <c r="BC58" i="1"/>
  <c r="F35" i="5"/>
  <c r="BB58" i="1"/>
  <c r="AZ59" i="1"/>
  <c r="F36" i="7"/>
  <c r="BC60" i="1"/>
  <c r="F34" i="7"/>
  <c r="BA60" i="1"/>
  <c r="BA59" i="1"/>
  <c r="J34" i="3"/>
  <c r="AW56" i="1" s="1"/>
  <c r="P100" i="3" l="1"/>
  <c r="T780" i="3"/>
  <c r="R780" i="3"/>
  <c r="R99" i="3" s="1"/>
  <c r="P85" i="5"/>
  <c r="AU58" i="1"/>
  <c r="T84" i="4"/>
  <c r="T83" i="7"/>
  <c r="T82" i="7" s="1"/>
  <c r="T100" i="3"/>
  <c r="T99" i="3" s="1"/>
  <c r="P84" i="4"/>
  <c r="AU57" i="1" s="1"/>
  <c r="R85" i="5"/>
  <c r="R83" i="7"/>
  <c r="R82" i="7"/>
  <c r="BK100" i="3"/>
  <c r="J100" i="3"/>
  <c r="J60" i="3" s="1"/>
  <c r="P86" i="2"/>
  <c r="P85" i="2" s="1"/>
  <c r="AU55" i="1" s="1"/>
  <c r="T86" i="2"/>
  <c r="T85" i="2"/>
  <c r="R100" i="3"/>
  <c r="P83" i="7"/>
  <c r="P82" i="7"/>
  <c r="AU60" i="1" s="1"/>
  <c r="T85" i="5"/>
  <c r="P780" i="3"/>
  <c r="BK780" i="3"/>
  <c r="J780" i="3"/>
  <c r="J68" i="3" s="1"/>
  <c r="BK86" i="2"/>
  <c r="J86" i="2" s="1"/>
  <c r="J60" i="2" s="1"/>
  <c r="BK83" i="7"/>
  <c r="J83" i="7"/>
  <c r="J60" i="7" s="1"/>
  <c r="J30" i="5"/>
  <c r="AG58" i="1"/>
  <c r="BC54" i="1"/>
  <c r="AY54" i="1" s="1"/>
  <c r="J30" i="4"/>
  <c r="AG57" i="1"/>
  <c r="J33" i="5"/>
  <c r="AV58" i="1"/>
  <c r="AT58" i="1"/>
  <c r="J33" i="7"/>
  <c r="AV60" i="1" s="1"/>
  <c r="AT60" i="1" s="1"/>
  <c r="F33" i="4"/>
  <c r="AZ57" i="1"/>
  <c r="BB54" i="1"/>
  <c r="W31" i="1" s="1"/>
  <c r="F33" i="2"/>
  <c r="AZ55" i="1"/>
  <c r="J33" i="2"/>
  <c r="AV55" i="1"/>
  <c r="AT55" i="1"/>
  <c r="AV59" i="1"/>
  <c r="AT59" i="1" s="1"/>
  <c r="BD54" i="1"/>
  <c r="W33" i="1" s="1"/>
  <c r="J33" i="3"/>
  <c r="AV56" i="1" s="1"/>
  <c r="AT56" i="1" s="1"/>
  <c r="J33" i="4"/>
  <c r="AV57" i="1" s="1"/>
  <c r="AT57" i="1" s="1"/>
  <c r="F33" i="5"/>
  <c r="AZ58" i="1"/>
  <c r="BA54" i="1"/>
  <c r="AW54" i="1" s="1"/>
  <c r="F33" i="3"/>
  <c r="AZ56" i="1"/>
  <c r="F33" i="7"/>
  <c r="AZ60" i="1"/>
  <c r="P99" i="3" l="1"/>
  <c r="AU56" i="1"/>
  <c r="AU54" i="1" s="1"/>
  <c r="BK85" i="2"/>
  <c r="J85" i="2"/>
  <c r="J59" i="2"/>
  <c r="BK99" i="3"/>
  <c r="J99" i="3"/>
  <c r="BK82" i="7"/>
  <c r="J82" i="7"/>
  <c r="J59" i="7"/>
  <c r="AN58" i="1"/>
  <c r="AN57" i="1"/>
  <c r="J39" i="5"/>
  <c r="J39" i="4"/>
  <c r="W32" i="1"/>
  <c r="AX54" i="1"/>
  <c r="J30" i="3"/>
  <c r="AG56" i="1"/>
  <c r="AZ54" i="1"/>
  <c r="J39" i="3" l="1"/>
  <c r="J59" i="3"/>
  <c r="AN56" i="1"/>
  <c r="J30" i="7"/>
  <c r="AG60" i="1" s="1"/>
  <c r="AV54" i="1"/>
  <c r="J30" i="2"/>
  <c r="AG55" i="1"/>
  <c r="J39" i="2" l="1"/>
  <c r="J39" i="7"/>
  <c r="AN60" i="1"/>
  <c r="AN55" i="1"/>
  <c r="AG54" i="1"/>
  <c r="AK26" i="1" s="1"/>
  <c r="AT54" i="1"/>
  <c r="AK35" i="1" l="1"/>
</calcChain>
</file>

<file path=xl/sharedStrings.xml><?xml version="1.0" encoding="utf-8"?>
<sst xmlns="http://schemas.openxmlformats.org/spreadsheetml/2006/main" count="14390" uniqueCount="2290">
  <si>
    <t>Export Komplet</t>
  </si>
  <si>
    <t>VZ</t>
  </si>
  <si>
    <t>2.0</t>
  </si>
  <si>
    <t>ZAMOK</t>
  </si>
  <si>
    <t>False</t>
  </si>
  <si>
    <t>{9a50f48a-274d-4c06-b3ec-b77bd315ef09}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</si>
  <si>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</si>
  <si>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</si>
  <si>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</si>
  <si>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</si>
  <si>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</si>
  <si>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</si>
  <si>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</si>
  <si>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</si>
  <si>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</si>
  <si>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</si>
  <si>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</si>
  <si>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Snížení energetické náročnosti budovy škola Šance, Poštovní 654, Horní Slakov</t>
  </si>
  <si>
    <t>KSO:</t>
  </si>
  <si>
    <t/>
  </si>
  <si>
    <t>CC-CZ:</t>
  </si>
  <si>
    <t>Místo:</t>
  </si>
  <si>
    <t>Horní Slavkov, Poštovní 654</t>
  </si>
  <si>
    <t>Datum:</t>
  </si>
  <si>
    <t>6. 12. 2022</t>
  </si>
  <si>
    <t>Zadavatel:</t>
  </si>
  <si>
    <t>IČ:</t>
  </si>
  <si>
    <t>Město Horní Slavkov</t>
  </si>
  <si>
    <t>DIČ:</t>
  </si>
  <si>
    <t>Účastník:</t>
  </si>
  <si>
    <t>Vyplň údaj</t>
  </si>
  <si>
    <t>Projektant:</t>
  </si>
  <si>
    <t>CENTRA STAV s.r.o.</t>
  </si>
  <si>
    <t>True</t>
  </si>
  <si>
    <t>Zpracovatel:</t>
  </si>
  <si>
    <t>Michal Kubelka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</si>
  <si>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</si>
  <si>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</si>
  <si>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</si>
  <si>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</si>
  <si>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</si>
  <si>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</si>
  <si>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</si>
  <si>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</si>
  <si>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</si>
  <si>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</si>
  <si>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</si>
  <si>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</si>
  <si>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</si>
  <si>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</si>
  <si>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</si>
  <si>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</si>
  <si>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</si>
  <si>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</si>
  <si>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</si>
  <si>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</si>
  <si>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</si>
  <si>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</si>
  <si>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</si>
  <si>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</si>
  <si>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</si>
  <si>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</si>
  <si>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</si>
  <si>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</si>
  <si>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</si>
  <si>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</si>
  <si>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</si>
  <si>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</si>
  <si>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</si>
  <si>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</si>
  <si>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</si>
  <si>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</si>
  <si>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</si>
  <si>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</si>
  <si>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</si>
  <si>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</si>
  <si>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</si>
  <si>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Vedlejší rozpočtové náklady</t>
  </si>
  <si>
    <t>STA</t>
  </si>
  <si>
    <t>1</t>
  </si>
  <si>
    <t>{7acf8202-a441-4f39-a929-8bad6c101e14}</t>
  </si>
  <si>
    <t>2</t>
  </si>
  <si>
    <t>01</t>
  </si>
  <si>
    <t>Stavební část</t>
  </si>
  <si>
    <t>{262da63d-e202-48ac-82fe-5541a1954222}</t>
  </si>
  <si>
    <t>02</t>
  </si>
  <si>
    <t>Střecha</t>
  </si>
  <si>
    <t>{3376a9d7-7a3b-4a00-958e-7c9937bbf14d}</t>
  </si>
  <si>
    <t>03</t>
  </si>
  <si>
    <t>Vzduchotechnika</t>
  </si>
  <si>
    <t>{eaa2ad06-9426-4dfb-b3cc-91ff29eccce9}</t>
  </si>
  <si>
    <t>04</t>
  </si>
  <si>
    <t>Elektroinstalace</t>
  </si>
  <si>
    <t>{5711703a-7304-47f0-8e92-d7f862ae9e73}</t>
  </si>
  <si>
    <t>05</t>
  </si>
  <si>
    <t xml:space="preserve">Hromosvod </t>
  </si>
  <si>
    <t>{f57816d8-930a-4287-955d-b51309a1c9d6}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</si>
  <si>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</si>
  <si>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</si>
  <si>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</si>
  <si>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</si>
  <si>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</si>
  <si>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</si>
  <si>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</si>
  <si>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</si>
  <si>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</si>
  <si>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</si>
  <si>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</si>
  <si>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</si>
  <si>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</si>
  <si>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</si>
  <si>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</si>
  <si>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</si>
  <si>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</si>
  <si>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</si>
  <si>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</si>
  <si>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</si>
  <si>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</si>
  <si>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</si>
  <si>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</si>
  <si>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</si>
  <si>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</si>
  <si>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</si>
  <si>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</si>
  <si>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</si>
  <si>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</si>
  <si>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</si>
  <si>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zeměměřičské a projektové práce</t>
  </si>
  <si>
    <t>K</t>
  </si>
  <si>
    <t>012164000/R</t>
  </si>
  <si>
    <t>Vytyčení a zaměření inženýrských sítí</t>
  </si>
  <si>
    <t>soubor</t>
  </si>
  <si>
    <t>1024</t>
  </si>
  <si>
    <t>903782223</t>
  </si>
  <si>
    <t>013244000/R</t>
  </si>
  <si>
    <t>Výrobní dokumentace</t>
  </si>
  <si>
    <t>-1786197982</t>
  </si>
  <si>
    <t>3</t>
  </si>
  <si>
    <t>013254000/R</t>
  </si>
  <si>
    <t>Dokumentace skutečného provedení stavby - 3x pare v listinné podobě,+ 1x na CD/USB nosiči</t>
  </si>
  <si>
    <t>-109834392</t>
  </si>
  <si>
    <t>VRN3</t>
  </si>
  <si>
    <t>Zařízení staveniště</t>
  </si>
  <si>
    <t>4</t>
  </si>
  <si>
    <t>030001000/R</t>
  </si>
  <si>
    <t>Zařízení staveniště - montáž, pronájem a demontáž buněk, WC, skladů, rozvaděčů, apod.</t>
  </si>
  <si>
    <t>1538285730</t>
  </si>
  <si>
    <t>033203000/R</t>
  </si>
  <si>
    <t>Připojení staveniště na inženýrské sítě + náklady na energie - voda, elektro, kanalizace, benzín/nafta, apod.</t>
  </si>
  <si>
    <t>-1193784372</t>
  </si>
  <si>
    <t>6</t>
  </si>
  <si>
    <t>034002000/R</t>
  </si>
  <si>
    <t>Zabezpečení staveniště - např. oplocení, kamery, strážný, PCO, apod.</t>
  </si>
  <si>
    <t>-1532911175</t>
  </si>
  <si>
    <t>7</t>
  </si>
  <si>
    <t>034503000/R</t>
  </si>
  <si>
    <t>Informační tabule na staveništi - spec. dle investora</t>
  </si>
  <si>
    <t>1029655109</t>
  </si>
  <si>
    <t>VRN4</t>
  </si>
  <si>
    <t>Inženýrská činnost</t>
  </si>
  <si>
    <t>8</t>
  </si>
  <si>
    <t>045303000/R</t>
  </si>
  <si>
    <t>Koordinační a kompletační činnost</t>
  </si>
  <si>
    <t>-1759232131</t>
  </si>
  <si>
    <t>9</t>
  </si>
  <si>
    <t>049002000/R</t>
  </si>
  <si>
    <t>Zpracování veškerých dokladů potřebných k předání díla a kolaudaci (revize, posudky, čestná prohlášení, atesty, apod...)</t>
  </si>
  <si>
    <t>-1067301404</t>
  </si>
  <si>
    <t>VRN5</t>
  </si>
  <si>
    <t>Finanční náklady</t>
  </si>
  <si>
    <t>10</t>
  </si>
  <si>
    <t>053002000/R</t>
  </si>
  <si>
    <t>Poplatky - náklady na zábor</t>
  </si>
  <si>
    <t>690438478</t>
  </si>
  <si>
    <t>VRN9</t>
  </si>
  <si>
    <t>Ostatní náklady</t>
  </si>
  <si>
    <t>11</t>
  </si>
  <si>
    <t>091803000/R</t>
  </si>
  <si>
    <t>Splnění požadavků BOZP na staveništi vč. případného vypracování plánu</t>
  </si>
  <si>
    <t>2029425976</t>
  </si>
  <si>
    <t>01 - Stavební část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</si>
  <si>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</si>
  <si>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</si>
  <si>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</si>
  <si>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</si>
  <si>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</si>
  <si>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</si>
  <si>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</si>
  <si>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</si>
  <si>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</si>
  <si>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</si>
  <si>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</si>
  <si>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</si>
  <si>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</si>
  <si>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</si>
  <si>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</si>
  <si>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</si>
  <si>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</si>
  <si>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</si>
  <si>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</si>
  <si>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</si>
  <si>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</si>
  <si>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</si>
  <si>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Zemní práce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</si>
  <si>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</si>
  <si>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</si>
  <si>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</si>
  <si>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</si>
  <si>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1235928410</t>
  </si>
  <si>
    <t>Online PSC</t>
  </si>
  <si>
    <t>https://podminky.urs.cz/item/CS_URS_2025_01/113106123</t>
  </si>
  <si>
    <t>VV</t>
  </si>
  <si>
    <t>Částečné rozebrání chodníku pro zpětné použití většiny dlažby</t>
  </si>
  <si>
    <t>43,15*1</t>
  </si>
  <si>
    <t>113107137</t>
  </si>
  <si>
    <t>Odstranění podkladů nebo krytů ručně s přemístěním hmot na skládku na vzdálenost do 3 m nebo s naložením na dopravní prostředek z betonu vyztuženého sítěmi, o tl. vrstvy přes 150 do 300 mm</t>
  </si>
  <si>
    <t>1555534365</t>
  </si>
  <si>
    <t>https://podminky.urs.cz/item/CS_URS_2025_01/113107137</t>
  </si>
  <si>
    <t>Betonový chodník</t>
  </si>
  <si>
    <t>40,1*2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</si>
  <si>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</si>
  <si>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</si>
  <si>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</si>
  <si>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91325855</t>
  </si>
  <si>
    <t>https://podminky.urs.cz/item/CS_URS_2025_01/132212131</t>
  </si>
  <si>
    <t>Kolem soklu</t>
  </si>
  <si>
    <t>(11,4+39,3+1,6+4,65+2,25+6,75+41,55+1,6)*0,8*0,8</t>
  </si>
  <si>
    <t>-41,55*0,8*0,06</t>
  </si>
  <si>
    <t>-40,9*0,8*0,2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</si>
  <si>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</si>
  <si>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</si>
  <si>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</si>
  <si>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1547042201</t>
  </si>
  <si>
    <t>https://podminky.urs.cz/item/CS_URS_2025_01/162751117</t>
  </si>
  <si>
    <t>Na recyklační skládku</t>
  </si>
  <si>
    <t>61,286-39,266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</si>
  <si>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</si>
  <si>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</si>
  <si>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2138261347</t>
  </si>
  <si>
    <t>https://podminky.urs.cz/item/CS_URS_2025_01/162751119</t>
  </si>
  <si>
    <t>22,02*18</t>
  </si>
  <si>
    <t>171251201</t>
  </si>
  <si>
    <t>Uložení sypaniny na skládky nebo meziskládky bez hutnění s upravením uložené sypaniny do předepsaného tvaru</t>
  </si>
  <si>
    <t>-1434583839</t>
  </si>
  <si>
    <t>https://podminky.urs.cz/item/CS_URS_2025_01/171251201</t>
  </si>
  <si>
    <t>171201231</t>
  </si>
  <si>
    <t>Poplatek za uložení stavebního odpadu na recyklační skládce (skládkovné) zeminy a kamení zatříděného do Katalogu odpadů pod kódem 17 05 04</t>
  </si>
  <si>
    <t>t</t>
  </si>
  <si>
    <t>235177851</t>
  </si>
  <si>
    <t>https://podminky.urs.cz/item/CS_URS_2025_01/171201231</t>
  </si>
  <si>
    <t>22,02*1,8</t>
  </si>
  <si>
    <t>174111101</t>
  </si>
  <si>
    <t>Zásyp sypaninou z jakékoliv horniny ručně s uložením výkopku ve vrstvách se zhutněním jam, šachet, rýh nebo kolem objektů v těchto vykopávkách</t>
  </si>
  <si>
    <t>-1228313798</t>
  </si>
  <si>
    <t>https://podminky.urs.cz/item/CS_URS_2025_01/174111101</t>
  </si>
  <si>
    <t>(11,72+39,62+0,64+0,64+4,81+2,09+6,91+41,71+0,64+0,64)*0,64*0,6</t>
  </si>
  <si>
    <t>-(41,71+0,64+0,64)*0,64*0,1</t>
  </si>
  <si>
    <t>181351003</t>
  </si>
  <si>
    <t>Rozprostření a urovnání ornice v rovině nebo ve svahu sklonu do 1:5 strojně při souvislé ploše do 100 m2, tl. vrstvy do 200 mm</t>
  </si>
  <si>
    <t>876922412</t>
  </si>
  <si>
    <t>https://podminky.urs.cz/item/CS_URS_2025_01/181351003</t>
  </si>
  <si>
    <t>40,56*1,54</t>
  </si>
  <si>
    <t>(4,81+2,09+7,05+11,86)*1</t>
  </si>
  <si>
    <t>M</t>
  </si>
  <si>
    <t>10364101</t>
  </si>
  <si>
    <t>zemina pro terénní úpravy - ornice</t>
  </si>
  <si>
    <t>-1935314657</t>
  </si>
  <si>
    <t>88,272*0,1</t>
  </si>
  <si>
    <t>8,827*1,6 'Přepočtené koeficientem množství</t>
  </si>
  <si>
    <t>181411131</t>
  </si>
  <si>
    <t>Založení trávníku na půdě předem připravené plochy do 1000 m2 výsevem včetně utažení parkového v rovině nebo na svahu do 1:5</t>
  </si>
  <si>
    <t>-711251751</t>
  </si>
  <si>
    <t>https://podminky.urs.cz/item/CS_URS_2025_01/181411131</t>
  </si>
  <si>
    <t>00572410</t>
  </si>
  <si>
    <t>osivo směs travní parková</t>
  </si>
  <si>
    <t>kg</t>
  </si>
  <si>
    <t>280875514</t>
  </si>
  <si>
    <t>88,272*0,02 'Přepočtené koeficientem množství</t>
  </si>
  <si>
    <t>13</t>
  </si>
  <si>
    <t>183403153</t>
  </si>
  <si>
    <t>Obdělání půdy hrabáním v rovině nebo na svahu do 1:5</t>
  </si>
  <si>
    <t>-1773675246</t>
  </si>
  <si>
    <t>https://podminky.urs.cz/item/CS_URS_2025_01/183403153</t>
  </si>
  <si>
    <t>Svislé a kompletní konstrukce</t>
  </si>
  <si>
    <t>14</t>
  </si>
  <si>
    <t>310231055</t>
  </si>
  <si>
    <t>Zazdívka otvorů ve zdivu nadzákladovém děrovanými cihlami plochy přes 1 m2 do 4 m2 přes P10 do P15, tl. zdiva 300 mm</t>
  </si>
  <si>
    <t>932967851</t>
  </si>
  <si>
    <t>https://podminky.urs.cz/item/CS_URS_2025_01/310231055</t>
  </si>
  <si>
    <t>Dozdívky prosklené stěny</t>
  </si>
  <si>
    <t>2,4*1,22</t>
  </si>
  <si>
    <t>2,4*1,32</t>
  </si>
  <si>
    <t>15</t>
  </si>
  <si>
    <t>310236241</t>
  </si>
  <si>
    <t>Zazdívka otvorů ve zdivu nadzákladovém cihlami pálenými plochy přes 0,0225 m2 do 0,09 m2, ve zdi tl. do 300 mm</t>
  </si>
  <si>
    <t>kus</t>
  </si>
  <si>
    <t>-1401082685</t>
  </si>
  <si>
    <t>https://podminky.urs.cz/item/CS_URS_2025_01/310236241</t>
  </si>
  <si>
    <t>Pro osazení překladů schodišťových oken</t>
  </si>
  <si>
    <t>16</t>
  </si>
  <si>
    <t>311272211</t>
  </si>
  <si>
    <t>Zdivo z pórobetonových tvárnic na tenké maltové lože, tl. zdiva 300 mm pevnost tvárnic do P2, objemová hmotnost do 450 kg/m3 hladkých</t>
  </si>
  <si>
    <t>1486620560</t>
  </si>
  <si>
    <t>https://podminky.urs.cz/item/CS_URS_2025_01/311272211</t>
  </si>
  <si>
    <t>Dveře 1.NP</t>
  </si>
  <si>
    <t>1,5*2,6</t>
  </si>
  <si>
    <t>-1,35*2,6</t>
  </si>
  <si>
    <t>17</t>
  </si>
  <si>
    <t>342272245</t>
  </si>
  <si>
    <t>Příčky z pórobetonových tvárnic hladkých na tenké maltové lože objemová hmotnost do 500 kg/m3, tloušťka příčky 150 mm</t>
  </si>
  <si>
    <t>551086816</t>
  </si>
  <si>
    <t>https://podminky.urs.cz/item/CS_URS_2025_01/342272245</t>
  </si>
  <si>
    <t>Nová porobetonová stěna mezi schodišti a chodbami 1.-3.NP</t>
  </si>
  <si>
    <t>(2,4*2,65)*3</t>
  </si>
  <si>
    <t>-(1*2,25)*3</t>
  </si>
  <si>
    <t>18</t>
  </si>
  <si>
    <t>317142442</t>
  </si>
  <si>
    <t>Překlady nenosné z pórobetonu osazené do tenkého maltového lože, výšky do 250 mm, šířky překladu 150 mm, délky překladu přes 1000 do 1250 mm</t>
  </si>
  <si>
    <t>2145296588</t>
  </si>
  <si>
    <t>https://podminky.urs.cz/item/CS_URS_2025_01/317142442</t>
  </si>
  <si>
    <t>19</t>
  </si>
  <si>
    <t>342291121</t>
  </si>
  <si>
    <t>Ukotvení příček plochými kotvami, do konstrukce cihelné</t>
  </si>
  <si>
    <t>m</t>
  </si>
  <si>
    <t>1453847642</t>
  </si>
  <si>
    <t>https://podminky.urs.cz/item/CS_URS_2025_01/342291121</t>
  </si>
  <si>
    <t>2,6*2+1,22*2+1,32*2+1,22*2+1,32*2+2,65*6</t>
  </si>
  <si>
    <t>20</t>
  </si>
  <si>
    <t>317944323</t>
  </si>
  <si>
    <t>Válcované nosníky dodatečně osazované do připravených otvorů bez zazdění hlav č. 14 až 22</t>
  </si>
  <si>
    <t>1433549985</t>
  </si>
  <si>
    <t>https://podminky.urs.cz/item/CS_URS_2025_01/317944323</t>
  </si>
  <si>
    <t>V místě vyzdívek původní prosklené stěny</t>
  </si>
  <si>
    <t>IPN 180</t>
  </si>
  <si>
    <t>((3*21,9)*4)/1000</t>
  </si>
  <si>
    <t>317234410</t>
  </si>
  <si>
    <t>Vyzdívka mezi nosníky cihlami pálenými na maltu cementovou</t>
  </si>
  <si>
    <t>1446228067</t>
  </si>
  <si>
    <t>https://podminky.urs.cz/item/CS_URS_2025_01/317234410</t>
  </si>
  <si>
    <t>((2,4*0,18)*0,218)*2</t>
  </si>
  <si>
    <t>22</t>
  </si>
  <si>
    <t>346244381</t>
  </si>
  <si>
    <t>Plentování ocelových válcovaných nosníků jednostranné cihlami na maltu, výška stojiny do 200 mm</t>
  </si>
  <si>
    <t>-1751727523</t>
  </si>
  <si>
    <t>https://podminky.urs.cz/item/CS_URS_2025_01/346244381</t>
  </si>
  <si>
    <t>(2,4*0,18)*4</t>
  </si>
  <si>
    <t>Komunikace pozemní</t>
  </si>
  <si>
    <t>23</t>
  </si>
  <si>
    <t>564730101</t>
  </si>
  <si>
    <t>Podklad nebo kryt z kameniva hrubého drceného vel. 16-32 mm s rozprostřením a zhutněním plochy jednotlivě do 100 m2, po zhutnění tl. 100 mm</t>
  </si>
  <si>
    <t>-937719145</t>
  </si>
  <si>
    <t>https://podminky.urs.cz/item/CS_URS_2025_01/564730101</t>
  </si>
  <si>
    <t>Pod okapový chodník a obrubníky</t>
  </si>
  <si>
    <t>(11,56+40,62+4,81+2,09+6,75)*0,5</t>
  </si>
  <si>
    <t>24</t>
  </si>
  <si>
    <t>564760011</t>
  </si>
  <si>
    <t>Podklad nebo kryt z kameniva hrubého drceného vel. 8-16 mm s rozprostřením a zhutněním plochy přes 100 m2, po zhutnění tl. 200 mm</t>
  </si>
  <si>
    <t>1331383672</t>
  </si>
  <si>
    <t>https://podminky.urs.cz/item/CS_URS_2025_01/564760011</t>
  </si>
  <si>
    <t>Oprava chodníku</t>
  </si>
  <si>
    <t>0,64*1</t>
  </si>
  <si>
    <t>39,62*0,84</t>
  </si>
  <si>
    <t>2,89*1</t>
  </si>
  <si>
    <t>25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</si>
  <si>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</si>
  <si>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</si>
  <si>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-956561307</t>
  </si>
  <si>
    <t>https://podminky.urs.cz/item/CS_URS_2025_01/596211110</t>
  </si>
  <si>
    <t>Oprava chodníku ze stávající zámkové dlažby</t>
  </si>
  <si>
    <t>Úpravy povrchů, podlahy a osazování výplní</t>
  </si>
  <si>
    <t>26</t>
  </si>
  <si>
    <t>629991012</t>
  </si>
  <si>
    <t>Zakrytí vnějších ploch před znečištěním včetně pozdějšího odkrytí výplní otvorů a svislých ploch fólií přilepenou na začišťovací lištu</t>
  </si>
  <si>
    <t>1824655092</t>
  </si>
  <si>
    <t>https://podminky.urs.cz/item/CS_URS_2025_01/629991012</t>
  </si>
  <si>
    <t>(0,6*0,6)*5</t>
  </si>
  <si>
    <t>(1,2*0,6)*13</t>
  </si>
  <si>
    <t>0,9*2</t>
  </si>
  <si>
    <t>1,75*2,2</t>
  </si>
  <si>
    <t>(1,5*2,6)*6</t>
  </si>
  <si>
    <t>(1,2*0,9)*15</t>
  </si>
  <si>
    <t>(1,2*1,5)*63</t>
  </si>
  <si>
    <t>(2,4*1,5)*2</t>
  </si>
  <si>
    <t>1,2*0,6*2</t>
  </si>
  <si>
    <t>2,4*0,6</t>
  </si>
  <si>
    <t>27</t>
  </si>
  <si>
    <t>619991001</t>
  </si>
  <si>
    <t>Zakrytí vnitřních ploch před znečištěním včetně pozdějšího odkrytí podlah fólií přilepenou lepící páskou</t>
  </si>
  <si>
    <t>-1156451886</t>
  </si>
  <si>
    <t>https://podminky.urs.cz/item/CS_URS_2025_01/619991001</t>
  </si>
  <si>
    <t>Při výměně oken, dozdívkách, zateplení v zádveří apod...</t>
  </si>
  <si>
    <t>1*5+1,5*7+2*96+2,4*3+3+20</t>
  </si>
  <si>
    <t>Při provádění jádrových vrtů, SDK šachtových stěn a SDK podhledů</t>
  </si>
  <si>
    <t>4*14+29,25+25,35+34,2+100</t>
  </si>
  <si>
    <t>28</t>
  </si>
  <si>
    <t>006-x3</t>
  </si>
  <si>
    <t>D+M+PH Stavební začištění kolem výměny dveří v 1.PP vč. výmalby</t>
  </si>
  <si>
    <t>1637060421</t>
  </si>
  <si>
    <t>29</t>
  </si>
  <si>
    <t>612325302</t>
  </si>
  <si>
    <t>Vápenocementová omítka ostění nebo nadpraží štuková</t>
  </si>
  <si>
    <t>-523598567</t>
  </si>
  <si>
    <t>https://podminky.urs.cz/item/CS_URS_2025_01/612325302</t>
  </si>
  <si>
    <t>Kolem nových oken po prosklené stěně</t>
  </si>
  <si>
    <t>((2,4+1,5+1,5)*0,18)*2</t>
  </si>
  <si>
    <t>30</t>
  </si>
  <si>
    <t>006-x1</t>
  </si>
  <si>
    <t>D+M+PH Vyrovnání pod vnitřní parapety maltou či betonem vč. bednění hrany</t>
  </si>
  <si>
    <t>-377201649</t>
  </si>
  <si>
    <t>Nová okna po prosklené stěně</t>
  </si>
  <si>
    <t>2,4*2</t>
  </si>
  <si>
    <t>31</t>
  </si>
  <si>
    <t>612325121</t>
  </si>
  <si>
    <t>Vápenocementová omítka rýh štuková ve stěnách, šířky rýhy do 150 mm</t>
  </si>
  <si>
    <t>665372661</t>
  </si>
  <si>
    <t>https://podminky.urs.cz/item/CS_URS_2025_01/612325121</t>
  </si>
  <si>
    <t>Po demontáži dveří na chodbách</t>
  </si>
  <si>
    <t>((1,5+2,6+2,6)*6)*0,15</t>
  </si>
  <si>
    <t>32</t>
  </si>
  <si>
    <t>612325225</t>
  </si>
  <si>
    <t>Vápenocementová omítka jednotlivých malých ploch štuková na stěnách, plochy jednotlivě přes 1,0 do 4 m2</t>
  </si>
  <si>
    <t>1971971644</t>
  </si>
  <si>
    <t>https://podminky.urs.cz/item/CS_URS_2025_01/612325225</t>
  </si>
  <si>
    <t xml:space="preserve">Nové vyzdívky po prosklené stěně </t>
  </si>
  <si>
    <t>1.NP dozdívky dveří</t>
  </si>
  <si>
    <t>33</t>
  </si>
  <si>
    <t>619995001</t>
  </si>
  <si>
    <t>Začištění omítek (s dodáním hmot) kolem oken, dveří, podlah, obkladů apod.</t>
  </si>
  <si>
    <t>-1145115797</t>
  </si>
  <si>
    <t>https://podminky.urs.cz/item/CS_URS_2025_01/619995001</t>
  </si>
  <si>
    <t>(0,6*4)*5</t>
  </si>
  <si>
    <t>(1,2+1,2+0,6+0,6)*13</t>
  </si>
  <si>
    <t>0,9+2+2+1,75+2,2+2,2+2,4+2,4+0,6+0,6</t>
  </si>
  <si>
    <t>(1,2+1,2+0,9+0,9)*15</t>
  </si>
  <si>
    <t>(1,2+1,2+1,5+1,5)*63</t>
  </si>
  <si>
    <t>(1,5+2,6+2,6)*5</t>
  </si>
  <si>
    <t>(1,2+1,2+0,6+0,6)*2</t>
  </si>
  <si>
    <t>34</t>
  </si>
  <si>
    <t>612131121</t>
  </si>
  <si>
    <t>Podkladní a spojovací vrstva vnitřních omítaných ploch penetrace disperzní nanášená ručně stěn</t>
  </si>
  <si>
    <t>797998573</t>
  </si>
  <si>
    <t>https://podminky.urs.cz/item/CS_URS_2025_01/612131121</t>
  </si>
  <si>
    <t>Půda - zateplení kolem schodišťových stěn</t>
  </si>
  <si>
    <t>3,6*3,56</t>
  </si>
  <si>
    <t>-0,9*2</t>
  </si>
  <si>
    <t>(4,5*2,04)*2</t>
  </si>
  <si>
    <t>0,6*2,92</t>
  </si>
  <si>
    <t>Mezisoučet</t>
  </si>
  <si>
    <t>((2,4*2,65)*3)*2</t>
  </si>
  <si>
    <t>-((1*2,25)*3)*2</t>
  </si>
  <si>
    <t>35</t>
  </si>
  <si>
    <t>612142001</t>
  </si>
  <si>
    <t>Potažení vnitřních ploch pletivem v ploše nebo pruzích, na plném podkladu sklovláknitým vtlačením do tmelu stěn</t>
  </si>
  <si>
    <t>1871814649</t>
  </si>
  <si>
    <t>https://podminky.urs.cz/item/CS_URS_2025_01/612142001</t>
  </si>
  <si>
    <t>3,92*3,56</t>
  </si>
  <si>
    <t>(4,66*2,04)*2</t>
  </si>
  <si>
    <t>(0,9+2+2)*0,16</t>
  </si>
  <si>
    <t>36</t>
  </si>
  <si>
    <t>612321131</t>
  </si>
  <si>
    <t>Potažení vnitřních ploch vápenocementovým štukem tloušťky do 3 mm svislých konstrukcí stěn</t>
  </si>
  <si>
    <t>1013957287</t>
  </si>
  <si>
    <t>https://podminky.urs.cz/item/CS_URS_2025_01/612321131</t>
  </si>
  <si>
    <t>37</t>
  </si>
  <si>
    <t>622143003</t>
  </si>
  <si>
    <t>Montáž omítkových profilů plastových, pozinkovaných nebo dřevěných upevněných vtlačením do podkladní vrstvy nebo přibitím rohových s tkaninou</t>
  </si>
  <si>
    <t>529064882</t>
  </si>
  <si>
    <t>https://podminky.urs.cz/item/CS_URS_2025_01/622143003</t>
  </si>
  <si>
    <t>3,56+3,56+2,04</t>
  </si>
  <si>
    <t>38</t>
  </si>
  <si>
    <t>59051486</t>
  </si>
  <si>
    <t>profil rohový PVC 15x15mm s výztužnou tkaninou š 100mm pro ETICS</t>
  </si>
  <si>
    <t>CS ÚRS 2022 02</t>
  </si>
  <si>
    <t>1365906166</t>
  </si>
  <si>
    <t>9,16*1,15 'Přepočtené koeficientem množství</t>
  </si>
  <si>
    <t>39</t>
  </si>
  <si>
    <t>629995101</t>
  </si>
  <si>
    <t>Očištění vnějších ploch tlakovou vodou omytím</t>
  </si>
  <si>
    <t>252332408</t>
  </si>
  <si>
    <t>https://podminky.urs.cz/item/CS_URS_2025_01/629995101</t>
  </si>
  <si>
    <t xml:space="preserve">Fasáda </t>
  </si>
  <si>
    <t>39,3*11,1</t>
  </si>
  <si>
    <t>39,3*11</t>
  </si>
  <si>
    <t>11,4*11,05</t>
  </si>
  <si>
    <t>6,5*1</t>
  </si>
  <si>
    <t>0,4*6+2,59*3</t>
  </si>
  <si>
    <t>-(0,6*0,6)*5</t>
  </si>
  <si>
    <t>-(1,2*0,6)*13</t>
  </si>
  <si>
    <t>-(1,2*0,9)*15</t>
  </si>
  <si>
    <t>-(1,2*1,5)*63</t>
  </si>
  <si>
    <t>-(1,5*2,6)*6</t>
  </si>
  <si>
    <t>-1,75*2,2</t>
  </si>
  <si>
    <t>-(2,4*1,5)*2</t>
  </si>
  <si>
    <t>-2,4*0,6</t>
  </si>
  <si>
    <t>-1,2*0,6*2</t>
  </si>
  <si>
    <t>((0,6*3)*5)*0,12</t>
  </si>
  <si>
    <t>((1,2+0,6+0,6)*13)*0,12</t>
  </si>
  <si>
    <t>((1,2+0,9+0,9)*15)*0,12</t>
  </si>
  <si>
    <t>((1,2+1,5+1,5)*63)*0,12</t>
  </si>
  <si>
    <t>(1,75+2,2+2,2)*0,3</t>
  </si>
  <si>
    <t>((1,5+2,6+2,6)*6)*0,06</t>
  </si>
  <si>
    <t>((2,4+1,5+1,5)*2)*0,12</t>
  </si>
  <si>
    <t>(2,4+0,6+0,6)*0,12</t>
  </si>
  <si>
    <t>((1,2+0,6+0,6)*0,13)*2</t>
  </si>
  <si>
    <t>40</t>
  </si>
  <si>
    <t>622325102</t>
  </si>
  <si>
    <t>Oprava vápenocementové omítky vnějších ploch stupně členitosti 1 hladké stěn, v rozsahu opravované plochy přes 10 do 30%</t>
  </si>
  <si>
    <t>-1096266328</t>
  </si>
  <si>
    <t>https://podminky.urs.cz/item/CS_URS_2025_01/622325102</t>
  </si>
  <si>
    <t>41</t>
  </si>
  <si>
    <t>622131121</t>
  </si>
  <si>
    <t>Podkladní a spojovací vrstva vnějších omítaných ploch penetrace nanášená ručně stěn</t>
  </si>
  <si>
    <t>-499749655</t>
  </si>
  <si>
    <t>https://podminky.urs.cz/item/CS_URS_2025_01/622131121</t>
  </si>
  <si>
    <t>42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</si>
  <si>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</si>
  <si>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</si>
  <si>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-314135967</t>
  </si>
  <si>
    <t>https://podminky.urs.cz/item/CS_URS_2025_01/622211031</t>
  </si>
  <si>
    <t>P</t>
  </si>
  <si>
    <t xml:space="preserve">Poznámka k položce:_x000D_
(Talířové hmoždinky budou s povrchovou nebo zápustnou montáží schválenou_x000D_
dle ETAG 014 nebo EAD 330166-01-0604, s osvědčením třídy A dle CZB)_x000D_
-od 0 do 2,5 výšky - Armovací stěrka bezcementová s obsahem výztužných vláken,_x000D_
difuzní odpor min. μ ≤120, s certifikací dle ČSN EN 15824, nasákavost W3 dle_x000D_
EN 15824 + výztužná tkanina min.145 g/m2, pevnost po uložení do 5% NaOH - útek 1300 N,_x000D_
osnova 1350 N/5cm, s osvědčením třídy A dle CZB - Pozn. do výše 2,5 m bude aplikována ve dvou vrstvách_x000D_
od 2,5 m - cementová s obsahem výztužných vláken, difuzní odpor min. μ 20 + výztužná tkanina - min.145 g/m2,_x000D_
pevnost po uložení do 5% NaOH - útek 1300 N, osnova 1350 N/5cm, s osvědčením třídy A dle CZB_x000D_
</t>
  </si>
  <si>
    <t>EPS grafitový</t>
  </si>
  <si>
    <t>(39,62+39,62+11,72+11,72)*8,67</t>
  </si>
  <si>
    <t>-1,75*0,48</t>
  </si>
  <si>
    <t>EPS 100</t>
  </si>
  <si>
    <t>39,62*1,49</t>
  </si>
  <si>
    <t>39,62*1,35</t>
  </si>
  <si>
    <t>11,72*1,42</t>
  </si>
  <si>
    <t>-1,75*0,77</t>
  </si>
  <si>
    <t>43</t>
  </si>
  <si>
    <t>28376044/R</t>
  </si>
  <si>
    <t>deska EPS grafitová fasádní λ=0,033 tl 160mm</t>
  </si>
  <si>
    <t>544700895</t>
  </si>
  <si>
    <t>729,196*1,05 'Přepočtené koeficientem množství</t>
  </si>
  <si>
    <t>44</t>
  </si>
  <si>
    <t>28372319/R</t>
  </si>
  <si>
    <t>deska EPS 100 pro konstrukce s běžným zatížením λ=0,036 tl 160mm</t>
  </si>
  <si>
    <t>1045437189</t>
  </si>
  <si>
    <t>137,997*1,05 'Přepočtené koeficientem množství</t>
  </si>
  <si>
    <t>45</t>
  </si>
  <si>
    <t>622212001</t>
  </si>
  <si>
    <t>Montáž kontaktního zateplení vnějšího ostění, nadpraží nebo parapetu lepením z polystyrenových desek hloubky špalet do 200 mm, tloušťky desek do 40 mm</t>
  </si>
  <si>
    <t>532703346</t>
  </si>
  <si>
    <t>https://podminky.urs.cz/item/CS_URS_2025_01/622212001</t>
  </si>
  <si>
    <t xml:space="preserve">Poznámka k položce:_x000D_
od 0,0 do 2,5 výšky - Armovací stěrka bezcementová s obsahem výztužných vláken,_x000D_
difuzní odpor min. μ ≤120, s certifikací dle ČSN EN 15824, nasákavost W3 dle_x000D_
EN 15824 + výztužná tkanina min.145 g/m2, pevnost po uložení do 5% NaOH - útek 1300 N,_x000D_
osnova 1350 N/5cm, s osvědčením třídy A dle CZB - Pozn. do výše 2,5 m bude aplikována ve dvou vrstvách_x000D_
od 2,5 m - cementová s obsahem výztužných vláken, difuzní odpor min. μ 20 + výztužná tkanina - min.145 g/m2,_x000D_
pevnost po uložení do 5% NaOH - útek 1300 N, osnova 1350 N/5cm, s osvědčením třídy A dle CZB_x000D_
</t>
  </si>
  <si>
    <t>EPS grafitová</t>
  </si>
  <si>
    <t>(1,2+0,9+0,9)*15</t>
  </si>
  <si>
    <t>(1,2+1,5+1,5)*63</t>
  </si>
  <si>
    <t>(2,4+1,5+1,5)*2</t>
  </si>
  <si>
    <t>(0,6*3)*5</t>
  </si>
  <si>
    <t>(1,2+0,6+0,6)*13</t>
  </si>
  <si>
    <t>46</t>
  </si>
  <si>
    <t>622212051</t>
  </si>
  <si>
    <t>Montáž kontaktního zateplení vnějšího ostění, nadpraží nebo parapetu lepením z polystyrenových desek hloubky špalet přes 200 do 400 mm, tloušťky desek do 40 mm</t>
  </si>
  <si>
    <t>-52968145</t>
  </si>
  <si>
    <t>https://podminky.urs.cz/item/CS_URS_2025_01/622212051</t>
  </si>
  <si>
    <t>1,75+0,48+0,48+1,5+2,6+2,6</t>
  </si>
  <si>
    <t>0,77+0,77</t>
  </si>
  <si>
    <t>47</t>
  </si>
  <si>
    <t>28376031/R</t>
  </si>
  <si>
    <t>deska EPS grafitová fasádní λ=0,033 tl 30mm</t>
  </si>
  <si>
    <t>1722668461</t>
  </si>
  <si>
    <t>(1,75+0,48+0,48)*0,3</t>
  </si>
  <si>
    <t>((1,5+2,6+2,6)*5)*0,06</t>
  </si>
  <si>
    <t>(1,5+2,6+2,6)*0,25</t>
  </si>
  <si>
    <t>42,946*1,1 'Přepočtené koeficientem množství</t>
  </si>
  <si>
    <t>48</t>
  </si>
  <si>
    <t>28372302/R</t>
  </si>
  <si>
    <t>deska EPS 100 pro konstrukce s běžným zatížením λ=0,036 tl 30mm</t>
  </si>
  <si>
    <t>817745646</t>
  </si>
  <si>
    <t>(0,77+0,77)*0,3</t>
  </si>
  <si>
    <t>5,286*1,1 'Přepočtené koeficientem množství</t>
  </si>
  <si>
    <t>49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</si>
  <si>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</si>
  <si>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</si>
  <si>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58223298</t>
  </si>
  <si>
    <t>https://podminky.urs.cz/item/CS_URS_2025_01/622221031</t>
  </si>
  <si>
    <t>(39,62+39,62+11,72+11,72-1,75)*0,9</t>
  </si>
  <si>
    <t>50</t>
  </si>
  <si>
    <t>63152266/R</t>
  </si>
  <si>
    <t>deska tepelně izolační minerální kontaktních fasád podélné vlákno λ=0,033 tl 160mm</t>
  </si>
  <si>
    <t>-764517386</t>
  </si>
  <si>
    <t>90,837*1,05 'Přepočtené koeficientem množství</t>
  </si>
  <si>
    <t>51</t>
  </si>
  <si>
    <t>622222051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</si>
  <si>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</si>
  <si>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-2126970291</t>
  </si>
  <si>
    <t>https://podminky.urs.cz/item/CS_URS_2025_01/622222051</t>
  </si>
  <si>
    <t>0,9+0,9</t>
  </si>
  <si>
    <t>52</t>
  </si>
  <si>
    <t>63151518/R</t>
  </si>
  <si>
    <t>deska tepelně izolační minerální kontaktních fasád podélné vlákno λ=0,033 tl 30mm</t>
  </si>
  <si>
    <t>-1962226775</t>
  </si>
  <si>
    <t>(0,9+0,9)*0,3</t>
  </si>
  <si>
    <t>0,54*1,1 'Přepočtené koeficientem množství</t>
  </si>
  <si>
    <t>53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</si>
  <si>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</si>
  <si>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</si>
  <si>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-797641429</t>
  </si>
  <si>
    <t>https://podminky.urs.cz/item/CS_URS_2025_01/622251101</t>
  </si>
  <si>
    <t>54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</si>
  <si>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</si>
  <si>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</si>
  <si>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1100163430</t>
  </si>
  <si>
    <t>https://podminky.urs.cz/item/CS_URS_2025_01/622251105</t>
  </si>
  <si>
    <t>55</t>
  </si>
  <si>
    <t>622142001</t>
  </si>
  <si>
    <t>Potažení vnějších ploch pletivem v ploše nebo pruzích, na plném podkladu sklovláknitým vtlačením do tmelu stěn</t>
  </si>
  <si>
    <t>1230688946</t>
  </si>
  <si>
    <t>https://podminky.urs.cz/item/CS_URS_2025_01/622142001</t>
  </si>
  <si>
    <t>Vikýře</t>
  </si>
  <si>
    <t>2,59*3+0,4*6</t>
  </si>
  <si>
    <t>-(1,2*0,6)*2</t>
  </si>
  <si>
    <t>(2,4+0,6+0,6)*0,13</t>
  </si>
  <si>
    <t>((1,2+0,6+0,6)*2)*0,13</t>
  </si>
  <si>
    <t>56</t>
  </si>
  <si>
    <t>622252001</t>
  </si>
  <si>
    <t>Montáž profilů kontaktního zateplení zakládacích soklových připevněných hmoždinkami</t>
  </si>
  <si>
    <t>1640821668</t>
  </si>
  <si>
    <t>https://podminky.urs.cz/item/CS_URS_2025_01/622252001</t>
  </si>
  <si>
    <t>39,62-1,75+11,72+39,62+11,72</t>
  </si>
  <si>
    <t>57</t>
  </si>
  <si>
    <t>59051638</t>
  </si>
  <si>
    <t>profil zakládací Al tl 1,0mm pro ETICS pro izolant tl 160mm</t>
  </si>
  <si>
    <t>52521557</t>
  </si>
  <si>
    <t>100,93*1,05 'Přepočtené koeficientem množství</t>
  </si>
  <si>
    <t>58</t>
  </si>
  <si>
    <t>1284776117</t>
  </si>
  <si>
    <t>0,6*36+2*2+2,2*2+2,6*12+0,9*30+1,5*126+1,5*4+0,6*4+0,6*2+11,05*4+5,54*4</t>
  </si>
  <si>
    <t>59</t>
  </si>
  <si>
    <t>1923096235</t>
  </si>
  <si>
    <t>353,16*1,15 'Přepočtené koeficientem množství</t>
  </si>
  <si>
    <t>60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</si>
  <si>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</si>
  <si>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</si>
  <si>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1343785953</t>
  </si>
  <si>
    <t>https://podminky.urs.cz/item/CS_URS_2025_01/622143004</t>
  </si>
  <si>
    <t>(0,6+0,6+0,6)*5</t>
  </si>
  <si>
    <t>0,9+2+2</t>
  </si>
  <si>
    <t>1,75+2,2+2,2</t>
  </si>
  <si>
    <t>(1,5+2,6+2,6)*6</t>
  </si>
  <si>
    <t>1,2+0,6+0,6*2</t>
  </si>
  <si>
    <t>2,4+0,6+0,6</t>
  </si>
  <si>
    <t>61</t>
  </si>
  <si>
    <t>28342205</t>
  </si>
  <si>
    <t>profil začišťovací PVC 6mm s výztužnou tkaninou pro ostění ETICS</t>
  </si>
  <si>
    <t>-366856826</t>
  </si>
  <si>
    <t>418,45*1,15 'Přepočtené koeficientem množství</t>
  </si>
  <si>
    <t>62</t>
  </si>
  <si>
    <t>622252002</t>
  </si>
  <si>
    <t>Montáž profilů kontaktního zateplení ostatních stěnových, dilatačních apod. lepených do tmelu</t>
  </si>
  <si>
    <t>2062544750</t>
  </si>
  <si>
    <t>https://podminky.urs.cz/item/CS_URS_2025_01/622252002</t>
  </si>
  <si>
    <t>LTO okapnička</t>
  </si>
  <si>
    <t>100,93</t>
  </si>
  <si>
    <t>Lišta nadpražní</t>
  </si>
  <si>
    <t>0,6*5+1,2*13+0,9+1,75+1,5*6+1,2*15+1,2*63+2,4*2+1,2*2+2,4</t>
  </si>
  <si>
    <t>Lišta parapetní</t>
  </si>
  <si>
    <t>0,6*5+1,2*13+1,2*15+1,2*63+2,4*2+1,2*2+2,4</t>
  </si>
  <si>
    <t>63</t>
  </si>
  <si>
    <t>LTO okapnička soklových profilů</t>
  </si>
  <si>
    <t>-1804825476</t>
  </si>
  <si>
    <t>100,93*1,15 'Přepočtené koeficientem množství</t>
  </si>
  <si>
    <t>64</t>
  </si>
  <si>
    <t>59051510</t>
  </si>
  <si>
    <t>profil začišťovací s okapnicí PVC s výztužnou tkaninou pro nadpraží ETICS</t>
  </si>
  <si>
    <t>1525681116</t>
  </si>
  <si>
    <t>133,45*1,15 'Přepočtené koeficientem množství</t>
  </si>
  <si>
    <t>65</t>
  </si>
  <si>
    <t>59051512</t>
  </si>
  <si>
    <t>profil začišťovací s okapnicí PVC s výztužnou tkaninou pro parapet ETICS</t>
  </si>
  <si>
    <t>-933780123</t>
  </si>
  <si>
    <t>121,8*1,15 'Přepočtené koeficientem množství</t>
  </si>
  <si>
    <t>66</t>
  </si>
  <si>
    <t>622151021</t>
  </si>
  <si>
    <t>Penetrační nátěr vnějších pastovitých tenkovrstvých omítek mozaikových akrylátový stěn</t>
  </si>
  <si>
    <t>965330024</t>
  </si>
  <si>
    <t>https://podminky.urs.cz/item/CS_URS_2025_01/622151021</t>
  </si>
  <si>
    <t>Poznámka k položce:_x000D_
penetrační nátěr certifikovaného systému</t>
  </si>
  <si>
    <t>39,62*0,78</t>
  </si>
  <si>
    <t>39,62*0,69</t>
  </si>
  <si>
    <t>11,72*0,74</t>
  </si>
  <si>
    <t>((0,6*3)*5)*0,28</t>
  </si>
  <si>
    <t>((1,2+0,6+0,6)*13)*0,28</t>
  </si>
  <si>
    <t>(0,77+0,77)*0,48</t>
  </si>
  <si>
    <t>67</t>
  </si>
  <si>
    <t>622511112</t>
  </si>
  <si>
    <t>Omítka tenkovrstvá akrylátová vnějších ploch probarvená bez penetrace mozaiková střednězrnná stěn</t>
  </si>
  <si>
    <t>171842968</t>
  </si>
  <si>
    <t>https://podminky.urs.cz/item/CS_URS_2025_01/622511112</t>
  </si>
  <si>
    <t>Poznámka k položce:_x000D_
mozaiková omítka v odsouhlaseném odstínu</t>
  </si>
  <si>
    <t>68</t>
  </si>
  <si>
    <t>622151031</t>
  </si>
  <si>
    <t>Penetrační nátěr vnějších pastovitých tenkovrstvých omítek silikonový stěn</t>
  </si>
  <si>
    <t>-1499873492</t>
  </si>
  <si>
    <t>https://podminky.urs.cz/item/CS_URS_2025_01/622151031</t>
  </si>
  <si>
    <t>(1,75+0,48+0,48)*0,46</t>
  </si>
  <si>
    <t>((1,2+0,9+0,9)*15)*0,28</t>
  </si>
  <si>
    <t>((1,2+1,5+1,5)*63)*0,28</t>
  </si>
  <si>
    <t>((2,4+1,5+1,5)*2)*0,28</t>
  </si>
  <si>
    <t>((1,5+2,6+2,6)*5)*0,22</t>
  </si>
  <si>
    <t>(1,5+2,6+2,6)*0,41</t>
  </si>
  <si>
    <t>69</t>
  </si>
  <si>
    <t>622531012</t>
  </si>
  <si>
    <t>Omítka tenkovrstvá silikonová vnějších ploch probarvená bez penetrace zatíraná (škrábaná), zrnitost 1,5 mm stěn</t>
  </si>
  <si>
    <t>113964305</t>
  </si>
  <si>
    <t>https://podminky.urs.cz/item/CS_URS_2025_01/622531012</t>
  </si>
  <si>
    <t>Poznámka k položce:_x000D_
omítka na bázi čistě silikonových pryskyřic, vyztužená 3 druhy vláken, propustnost vodních par v třídě V1,_x000D_
rychlost pronikání vody v kapalné fázi W3, vysoká ochrana proti biotickému napadení (řasy, plísně) zajištěna pomocí_x000D_
širokospektrálních pomalu rozpustných biocidů, fotokatalytický efekt - obsah TiO2, ZNO, regulovaná rychlost vyzrávání_x000D_
za okrajových podmínek</t>
  </si>
  <si>
    <t>70</t>
  </si>
  <si>
    <t>006-x2</t>
  </si>
  <si>
    <t>D+M+PH Úprava podlah v místech balkonových a vchodových dveří - Podlaha bude v místech odstraněných prosklených stěn dobetonována tak, že nejprve dojde k odstranění stávající betonové vyspádované podlahy a poté bude provedena nová betonová podlaha, včetně vyrovnávací samonivelační stěrky a linolea - cena vč. likvidace odpadu, soklíků, apod...</t>
  </si>
  <si>
    <t>1984619055</t>
  </si>
  <si>
    <t>71</t>
  </si>
  <si>
    <t>637121111</t>
  </si>
  <si>
    <t>Okapový chodník z kameniva s udusáním a urovnáním povrchu z kačírku tl. 100 mm</t>
  </si>
  <si>
    <t>-451894905</t>
  </si>
  <si>
    <t>https://podminky.urs.cz/item/CS_URS_2025_01/637121111</t>
  </si>
  <si>
    <t>Okapový chodník</t>
  </si>
  <si>
    <t>(11,86+39,62+4,81+2,39+6,75)*0,3</t>
  </si>
  <si>
    <t>72</t>
  </si>
  <si>
    <t>637311131</t>
  </si>
  <si>
    <t>Okapový chodník z obrubníků betonových zahradních, se zalitím spár cementovou maltou do lože z betonu prostého</t>
  </si>
  <si>
    <t>-81587343</t>
  </si>
  <si>
    <t>https://podminky.urs.cz/item/CS_URS_2025_01/637311131</t>
  </si>
  <si>
    <t>0,3+11,86+40,22+4,81+2,09+7,05+0,3</t>
  </si>
  <si>
    <t>73</t>
  </si>
  <si>
    <t>642945111</t>
  </si>
  <si>
    <t>Osazování ocelových zárubní protipožárních nebo protiplynových dveří do vynechaného otvoru, s obetonováním, dveří jednokřídlových do 2,5 m2</t>
  </si>
  <si>
    <t>-397430702</t>
  </si>
  <si>
    <t>https://podminky.urs.cz/item/CS_URS_2025_01/642945111</t>
  </si>
  <si>
    <t>1.PP</t>
  </si>
  <si>
    <t>Dveře na půdu</t>
  </si>
  <si>
    <t>Dveře mezi schodišti a chodbami 1.-3.NP</t>
  </si>
  <si>
    <t>74</t>
  </si>
  <si>
    <t>55331562</t>
  </si>
  <si>
    <t>zárubeň jednokřídlá ocelová pro zdění s protipožární úpravou tl stěny 110-150mm rozměru 800/1970, 2100mm</t>
  </si>
  <si>
    <t>-514129150</t>
  </si>
  <si>
    <t>75</t>
  </si>
  <si>
    <t>55331577</t>
  </si>
  <si>
    <t>zárubeň jednokřídlá ocelová pro zdění s protipožární úpravou tl stěny 260-300mm rozměru 800/1970, 2100mm</t>
  </si>
  <si>
    <t>-1403618225</t>
  </si>
  <si>
    <t>76</t>
  </si>
  <si>
    <t>55331563</t>
  </si>
  <si>
    <t>zárubeň jednokřídlá ocelová pro zdění s protipožární úpravou tl stěny 110-150mm rozměru 900/1970, 2100mm</t>
  </si>
  <si>
    <t>2051429080</t>
  </si>
  <si>
    <t>77</t>
  </si>
  <si>
    <t>628613611/R</t>
  </si>
  <si>
    <t>Žárové zinkování ponorem dílů ocelových konstrukcí hmotnosti dílců do 100 kg</t>
  </si>
  <si>
    <t>-1903969610</t>
  </si>
  <si>
    <t>Rám pod VZT jednotku z jeklu 80x80x4mm</t>
  </si>
  <si>
    <t>(2,6+2,6+0,9+0,9+0,38+0,38+0,38+0,38+0,38+0,38)*9,22*1,06</t>
  </si>
  <si>
    <t>Rám pod kondenzační jednotku z jeklu 80x80x4mm</t>
  </si>
  <si>
    <t>(1,1+1,1+0,5+0,5+0,38+0,38+0,38+0,38)*9,22*1,06</t>
  </si>
  <si>
    <t>Ostatní konstrukce a práce, bourání</t>
  </si>
  <si>
    <t>78</t>
  </si>
  <si>
    <t>952902611</t>
  </si>
  <si>
    <t>Čištění budov při provádění oprav a udržovacích prací vysátím prachu z ostatních ploch</t>
  </si>
  <si>
    <t>1134106541</t>
  </si>
  <si>
    <t>https://podminky.urs.cz/item/CS_URS_2025_01/952902611</t>
  </si>
  <si>
    <t>Podlaha na půdě před pokládkou zateplení</t>
  </si>
  <si>
    <t>401,76</t>
  </si>
  <si>
    <t>79</t>
  </si>
  <si>
    <t>962032641</t>
  </si>
  <si>
    <t>Bourání zdiva nadzákladového komínového z cihel pálených, šamotových nebo vápenopískových, na maltu cementovou</t>
  </si>
  <si>
    <t>446807175</t>
  </si>
  <si>
    <t>https://podminky.urs.cz/item/CS_URS_2025_01/962032641</t>
  </si>
  <si>
    <t>Ubourání komínu</t>
  </si>
  <si>
    <t>Odhad</t>
  </si>
  <si>
    <t>0,9*0,9*2</t>
  </si>
  <si>
    <t>80</t>
  </si>
  <si>
    <t>963051113</t>
  </si>
  <si>
    <t>Bourání železobetonových stropů deskových, tl. přes 80 mm</t>
  </si>
  <si>
    <t>485390306</t>
  </si>
  <si>
    <t>https://podminky.urs.cz/item/CS_URS_2025_01/963051113</t>
  </si>
  <si>
    <t>Betonová stříška nad vchodem</t>
  </si>
  <si>
    <t>2,9*0,9*0,15</t>
  </si>
  <si>
    <t>81</t>
  </si>
  <si>
    <t>968072455</t>
  </si>
  <si>
    <t>Vybourání kovových rámů oken s křídly, dveřních zárubní, vrat, stěn, ostění nebo obkladů dveřních zárubní, plochy do 2 m2</t>
  </si>
  <si>
    <t>-337816945</t>
  </si>
  <si>
    <t>https://podminky.urs.cz/item/CS_URS_2025_01/968072455</t>
  </si>
  <si>
    <t>(0,8*2)*1</t>
  </si>
  <si>
    <t>82</t>
  </si>
  <si>
    <t>968082015</t>
  </si>
  <si>
    <t>Vybourání plastových rámů oken s křídly, dveřních zárubní, vrat rámu oken s křídly, plochy do 1 m2</t>
  </si>
  <si>
    <t>-70860338</t>
  </si>
  <si>
    <t>https://podminky.urs.cz/item/CS_URS_2025_01/968082015</t>
  </si>
  <si>
    <t>(1,2*0,6)*15</t>
  </si>
  <si>
    <t>83</t>
  </si>
  <si>
    <t>968082016</t>
  </si>
  <si>
    <t>Vybourání plastových rámů oken s křídly, dveřních zárubní, vrat rámu oken s křídly, plochy přes 1 do 2 m2</t>
  </si>
  <si>
    <t>1570131730</t>
  </si>
  <si>
    <t>https://podminky.urs.cz/item/CS_URS_2025_01/968082016</t>
  </si>
  <si>
    <t>(1,5*0,4)*6</t>
  </si>
  <si>
    <t>84</t>
  </si>
  <si>
    <t>968082018</t>
  </si>
  <si>
    <t>Vybourání plastových rámů oken s křídly, dveřních zárubní, vrat rámu oken s křídly, plochy přes 4 m2</t>
  </si>
  <si>
    <t>-1426851940</t>
  </si>
  <si>
    <t>https://podminky.urs.cz/item/CS_URS_2025_01/968082018</t>
  </si>
  <si>
    <t>2,4*5,9</t>
  </si>
  <si>
    <t>85</t>
  </si>
  <si>
    <t>968082021</t>
  </si>
  <si>
    <t>Vybourání plastových rámů oken s křídly, dveřních zárubní, vrat dveřních zárubní, plochy do 2 m2</t>
  </si>
  <si>
    <t>1942804375</t>
  </si>
  <si>
    <t>https://podminky.urs.cz/item/CS_URS_2025_01/968082021</t>
  </si>
  <si>
    <t>86</t>
  </si>
  <si>
    <t>968082022</t>
  </si>
  <si>
    <t>Vybourání plastových rámů oken s křídly, dveřních zárubní, vrat dveřních zárubní, plochy přes 2 do 4 m2</t>
  </si>
  <si>
    <t>-334735938</t>
  </si>
  <si>
    <t>https://podminky.urs.cz/item/CS_URS_2025_01/968082022</t>
  </si>
  <si>
    <t>(1,5*2,2)*6</t>
  </si>
  <si>
    <t>87</t>
  </si>
  <si>
    <t>971033441</t>
  </si>
  <si>
    <t>Vybourání otvorů ve zdivu základovém nebo nadzákladovém z cihel, tvárnic, příčkovek z cihel pálených na maltu vápennou nebo vápenocementovou plochy do 0,25 m2, tl. do 300 mm</t>
  </si>
  <si>
    <t>-1308470298</t>
  </si>
  <si>
    <t>https://podminky.urs.cz/item/CS_URS_2025_01/971033441</t>
  </si>
  <si>
    <t>1.NP prostupy VZT</t>
  </si>
  <si>
    <t>88</t>
  </si>
  <si>
    <t>973031325</t>
  </si>
  <si>
    <t>Vysekání výklenků nebo kapes ve zdivu z cihel na maltu vápennou nebo vápenocementovou kapes, plochy do 0,10 m2, hl. do 300 mm</t>
  </si>
  <si>
    <t>-1796123523</t>
  </si>
  <si>
    <t>https://podminky.urs.cz/item/CS_URS_2025_01/973031325</t>
  </si>
  <si>
    <t>Pro překlady schodišťových oken</t>
  </si>
  <si>
    <t>89</t>
  </si>
  <si>
    <t>977151123</t>
  </si>
  <si>
    <t>Jádrové vrty diamantovými korunkami do stavebních materiálů (železobetonu, betonu, cihel, obkladů, dlažeb, kamene) průměru přes 130 do 150 mm</t>
  </si>
  <si>
    <t>-1025203222</t>
  </si>
  <si>
    <t>https://podminky.urs.cz/item/CS_URS_2025_01/977151123</t>
  </si>
  <si>
    <t>1.NP</t>
  </si>
  <si>
    <t>0,3*6</t>
  </si>
  <si>
    <t>2.NP</t>
  </si>
  <si>
    <t>0,35*7+0,1*5</t>
  </si>
  <si>
    <t>3.NP</t>
  </si>
  <si>
    <t>0,35*5+0,1*4</t>
  </si>
  <si>
    <t>90</t>
  </si>
  <si>
    <t>977151124</t>
  </si>
  <si>
    <t>Jádrové vrty diamantovými korunkami do stavebních materiálů (železobetonu, betonu, cihel, obkladů, dlažeb, kamene) průměru přes 150 do 180 mm</t>
  </si>
  <si>
    <t>1177073637</t>
  </si>
  <si>
    <t>https://podminky.urs.cz/item/CS_URS_2025_01/977151124</t>
  </si>
  <si>
    <t>0,6*4</t>
  </si>
  <si>
    <t>0,4</t>
  </si>
  <si>
    <t>0,35</t>
  </si>
  <si>
    <t>91</t>
  </si>
  <si>
    <t>977151126</t>
  </si>
  <si>
    <t>Jádrové vrty diamantovými korunkami do stavebních materiálů (železobetonu, betonu, cihel, obkladů, dlažeb, kamene) průměru přes 200 do 225 mm</t>
  </si>
  <si>
    <t>-1586134875</t>
  </si>
  <si>
    <t>https://podminky.urs.cz/item/CS_URS_2025_01/977151126</t>
  </si>
  <si>
    <t>0,35*4</t>
  </si>
  <si>
    <t>92</t>
  </si>
  <si>
    <t>977151128</t>
  </si>
  <si>
    <t>Jádrové vrty diamantovými korunkami do stavebních materiálů (železobetonu, betonu, cihel, obkladů, dlažeb, kamene) průměru přes 250 do 300 mm</t>
  </si>
  <si>
    <t>-1405615722</t>
  </si>
  <si>
    <t>https://podminky.urs.cz/item/CS_URS_2025_01/977151128</t>
  </si>
  <si>
    <t>0,1</t>
  </si>
  <si>
    <t>93</t>
  </si>
  <si>
    <t>977211112</t>
  </si>
  <si>
    <t>Řezání konstrukcí stěnovou pilou betonových nebo železobetonových průměru řezané výztuže do 16 mm hloubka řezu přes 200 do 350 mm</t>
  </si>
  <si>
    <t>-712464347</t>
  </si>
  <si>
    <t>https://podminky.urs.cz/item/CS_URS_2025_01/977211112</t>
  </si>
  <si>
    <t>Strop mezi 2. a 3.NP</t>
  </si>
  <si>
    <t>0,6*8+0,4*8</t>
  </si>
  <si>
    <t>Strop mezi 3.NP a půdou</t>
  </si>
  <si>
    <t>94</t>
  </si>
  <si>
    <t>977211114</t>
  </si>
  <si>
    <t>Řezání konstrukcí stěnovou pilou betonových nebo železobetonových průměru řezané výztuže do 16 mm hloubka řezu přes 420 do 520 mm</t>
  </si>
  <si>
    <t>1503357736</t>
  </si>
  <si>
    <t>https://podminky.urs.cz/item/CS_URS_2025_01/977211114</t>
  </si>
  <si>
    <t>Strop mezi 1. a 2.NP</t>
  </si>
  <si>
    <t>0,37*4+0,3*4+0,6*4+0,3*4</t>
  </si>
  <si>
    <t>95</t>
  </si>
  <si>
    <t>978013191</t>
  </si>
  <si>
    <t>Otlučení vápenných nebo vápenocementových omítek vnitřních ploch stěn s vyškrabáním spar, s očištěním zdiva, v rozsahu přes 50 do 100 %</t>
  </si>
  <si>
    <t>-1207096056</t>
  </si>
  <si>
    <t>https://podminky.urs.cz/item/CS_URS_2025_01/978013191</t>
  </si>
  <si>
    <t>Okolo dozdívky dveří 1.NP</t>
  </si>
  <si>
    <t>(1,5+2,6+2,6)*0,3</t>
  </si>
  <si>
    <t>Kolem stávající proklené stěny</t>
  </si>
  <si>
    <t>(2,45+5,9)*0,3</t>
  </si>
  <si>
    <t>96</t>
  </si>
  <si>
    <t>978015341</t>
  </si>
  <si>
    <t>Otlučení vápenných nebo vápenocementových omítek vnějších ploch s vyškrabáním spar a s očištěním zdiva stupně členitosti 1 a 2, v rozsahu přes 10 do 30 %</t>
  </si>
  <si>
    <t>-2145002817</t>
  </si>
  <si>
    <t>https://podminky.urs.cz/item/CS_URS_2025_01/978015341</t>
  </si>
  <si>
    <t>97</t>
  </si>
  <si>
    <t>009-x10</t>
  </si>
  <si>
    <t>Demontáž podlahových krytin a soklíků v místech nových příček mezi schodišti a chodbami - cena vč. likvidace</t>
  </si>
  <si>
    <t>59935611</t>
  </si>
  <si>
    <t>98</t>
  </si>
  <si>
    <t>009-x1</t>
  </si>
  <si>
    <t>Vyklizení půdního prostoru vč. likvidace odpadu</t>
  </si>
  <si>
    <t>1632287004</t>
  </si>
  <si>
    <t>99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</si>
  <si>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</si>
  <si>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</si>
  <si>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226357733</t>
  </si>
  <si>
    <t>https://podminky.urs.cz/item/CS_URS_2025_01/979054451</t>
  </si>
  <si>
    <t>100</t>
  </si>
  <si>
    <t>009-x8</t>
  </si>
  <si>
    <t>D+M+PH Čtyřkomorová buda pro rorýse obecného do zateplení - spec. dle PD</t>
  </si>
  <si>
    <t>-366666285</t>
  </si>
  <si>
    <t>101</t>
  </si>
  <si>
    <t>009-x4</t>
  </si>
  <si>
    <t>Demontáž cedulí na fasádě, uschování, zpětná montáž s novým ukotvením</t>
  </si>
  <si>
    <t>-1835590478</t>
  </si>
  <si>
    <t>102</t>
  </si>
  <si>
    <t>009-x5</t>
  </si>
  <si>
    <t>D+M Nová plastová dvířka pro rozvaděč elektro v nové úrovni KZS</t>
  </si>
  <si>
    <t>-1601979747</t>
  </si>
  <si>
    <t>103</t>
  </si>
  <si>
    <t>009-x6</t>
  </si>
  <si>
    <t>D+M+PH Nová plastová dvířka pro rozvaděč CETIN v nové úrovni KZS</t>
  </si>
  <si>
    <t>1715686184</t>
  </si>
  <si>
    <t>104</t>
  </si>
  <si>
    <t>009-x7</t>
  </si>
  <si>
    <t>Demontáž poštovní schránky, uschování a zpětná montáž s novým ukotvením po dokončení KZS</t>
  </si>
  <si>
    <t>-1192154632</t>
  </si>
  <si>
    <t>105</t>
  </si>
  <si>
    <t>009-x11</t>
  </si>
  <si>
    <t>Doplnění podlahových krytin a soklíků v místech nových příček mezi schodišti a chodbami</t>
  </si>
  <si>
    <t>65930129</t>
  </si>
  <si>
    <t>106</t>
  </si>
  <si>
    <t>009-x13</t>
  </si>
  <si>
    <t>D+M+PH PHP práškový P6 s hasící schopností 34A/183B vč. držáku na zeď a revize</t>
  </si>
  <si>
    <t>-1170926994</t>
  </si>
  <si>
    <t>107</t>
  </si>
  <si>
    <t>009-x14</t>
  </si>
  <si>
    <t>D+M+PH PHP P6 s hasící schopností 50B vč. držáku na zeď a revize</t>
  </si>
  <si>
    <t>-533083065</t>
  </si>
  <si>
    <t>108</t>
  </si>
  <si>
    <t>009-x12</t>
  </si>
  <si>
    <t>Stavební přípomoc po provedení elektroinstalace</t>
  </si>
  <si>
    <t>-1881390626</t>
  </si>
  <si>
    <t>109</t>
  </si>
  <si>
    <t>941211112</t>
  </si>
  <si>
    <t>Montáž lešení řadového rámového lehkého pracovního s podlahami s provozním zatížením tř. 3 do 200 kg/m2 šířky tř. SW06 od 0,6 do 0,9 m, výšky přes 10 do 25 m</t>
  </si>
  <si>
    <t>-945386191</t>
  </si>
  <si>
    <t>https://podminky.urs.cz/item/CS_URS_2025_01/941211112</t>
  </si>
  <si>
    <t>(42+42+14+14)*12</t>
  </si>
  <si>
    <t>110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</si>
  <si>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</si>
  <si>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</si>
  <si>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2079372773</t>
  </si>
  <si>
    <t>https://podminky.urs.cz/item/CS_URS_2025_01/941211211</t>
  </si>
  <si>
    <t>1344*90</t>
  </si>
  <si>
    <t>111</t>
  </si>
  <si>
    <t>941211812</t>
  </si>
  <si>
    <t>Demontáž lešení řadového rámového lehkého pracovního s provozním zatížením tř. 3 do 200 kg/m2 šířky tř. SW06 od 0,6 do 0,9 m, výšky přes 10 do 25 m</t>
  </si>
  <si>
    <t>-224917248</t>
  </si>
  <si>
    <t>https://podminky.urs.cz/item/CS_URS_2025_01/941211812</t>
  </si>
  <si>
    <t>112</t>
  </si>
  <si>
    <t>944511111</t>
  </si>
  <si>
    <t>Montáž ochranné sítě zavěšené na konstrukci lešení z textilie z umělých vláken</t>
  </si>
  <si>
    <t>1889058985</t>
  </si>
  <si>
    <t>https://podminky.urs.cz/item/CS_URS_2025_01/944511111</t>
  </si>
  <si>
    <t>113</t>
  </si>
  <si>
    <t>944511211</t>
  </si>
  <si>
    <t>Montáž ochranné sítě Příplatek za první a každý další den použití sítě k ceně -1111</t>
  </si>
  <si>
    <t>1236993588</t>
  </si>
  <si>
    <t>https://podminky.urs.cz/item/CS_URS_2025_01/944511211</t>
  </si>
  <si>
    <t>114</t>
  </si>
  <si>
    <t>944511811</t>
  </si>
  <si>
    <t>Demontáž ochranné sítě zavěšené na konstrukci lešení z textilie z umělých vláken</t>
  </si>
  <si>
    <t>958803014</t>
  </si>
  <si>
    <t>https://podminky.urs.cz/item/CS_URS_2025_01/944511811</t>
  </si>
  <si>
    <t>115</t>
  </si>
  <si>
    <t>949101111</t>
  </si>
  <si>
    <t>Lešení pomocné pracovní pro objekty pozemních staveb pro zatížení do 150 kg/m2, o výšce lešeňové podlahy do 1,9 m</t>
  </si>
  <si>
    <t>-1502991793</t>
  </si>
  <si>
    <t>https://podminky.urs.cz/item/CS_URS_2025_01/949101111</t>
  </si>
  <si>
    <t>Při výměně oken, dozdívkách, zateplení v zádvěří apod...</t>
  </si>
  <si>
    <t>1*5+1,5*7+2*96+2,4*3+3+20+2,4*6</t>
  </si>
  <si>
    <t>116</t>
  </si>
  <si>
    <t>952901111</t>
  </si>
  <si>
    <t>Vyčištění budov nebo objektů před předáním do užívání budov bytové nebo občanské výstavby, světlé výšky podlaží do 4 m</t>
  </si>
  <si>
    <t>1701602085</t>
  </si>
  <si>
    <t>https://podminky.urs.cz/item/CS_URS_2025_01/952901111</t>
  </si>
  <si>
    <t>496,9*2</t>
  </si>
  <si>
    <t>997</t>
  </si>
  <si>
    <t>Přesun sutě</t>
  </si>
  <si>
    <t>117</t>
  </si>
  <si>
    <t>997002611</t>
  </si>
  <si>
    <t>Nakládání suti a vybouraných hmot na dopravní prostředek pro vodorovné přemístění</t>
  </si>
  <si>
    <t>-519432208</t>
  </si>
  <si>
    <t>https://podminky.urs.cz/item/CS_URS_2025_01/997002611</t>
  </si>
  <si>
    <t>118</t>
  </si>
  <si>
    <t>997013213</t>
  </si>
  <si>
    <t>Vnitrostaveništní doprava suti a vybouraných hmot vodorovně do 50 m svisle ručně pro budovy a haly výšky přes 9 do 12 m</t>
  </si>
  <si>
    <t>745886081</t>
  </si>
  <si>
    <t>https://podminky.urs.cz/item/CS_URS_2025_01/997013213</t>
  </si>
  <si>
    <t>119</t>
  </si>
  <si>
    <t>997013501</t>
  </si>
  <si>
    <t>Odvoz suti a vybouraných hmot na skládku nebo meziskládku se složením, na vzdálenost do 1 km</t>
  </si>
  <si>
    <t>-2083107517</t>
  </si>
  <si>
    <t>https://podminky.urs.cz/item/CS_URS_2025_01/997013501</t>
  </si>
  <si>
    <t>120</t>
  </si>
  <si>
    <t>997013509</t>
  </si>
  <si>
    <t>Odvoz suti a vybouraných hmot na skládku nebo meziskládku se složením, na vzdálenost Příplatek k ceně za každý další i započatý 1 km přes 1 km</t>
  </si>
  <si>
    <t>1431474538</t>
  </si>
  <si>
    <t>https://podminky.urs.cz/item/CS_URS_2025_01/997013509</t>
  </si>
  <si>
    <t>(11,219+51,467+20,201)*27</t>
  </si>
  <si>
    <t>Do kovošrotu</t>
  </si>
  <si>
    <t>12,525*5</t>
  </si>
  <si>
    <t>Na skládku směsného odpadu</t>
  </si>
  <si>
    <t>11,854*25</t>
  </si>
  <si>
    <t>121</t>
  </si>
  <si>
    <t>997013631</t>
  </si>
  <si>
    <t>Poplatek za uložení stavebního odpadu na skládce (skládkovné) směsného stavebního a demoličního zatříděného do Katalogu odpadů pod kódem 17 09 04</t>
  </si>
  <si>
    <t>-1346524771</t>
  </si>
  <si>
    <t>https://podminky.urs.cz/item/CS_URS_2025_01/997013631</t>
  </si>
  <si>
    <t>122</t>
  </si>
  <si>
    <t>997013811</t>
  </si>
  <si>
    <t>Poplatek za uložení stavebního odpadu na skládce (skládkovné) dřevěného zatříděného do Katalogu odpadů pod kódem 17 02 01</t>
  </si>
  <si>
    <t>858228067</t>
  </si>
  <si>
    <t>https://podminky.urs.cz/item/CS_URS_2025_01/997013811</t>
  </si>
  <si>
    <t>123</t>
  </si>
  <si>
    <t>997013861</t>
  </si>
  <si>
    <t>Poplatek za uložení stavebního odpadu na recyklační skládce (skládkovné) z prostého betonu zatříděného do Katalogu odpadů pod kódem 17 01 01</t>
  </si>
  <si>
    <t>-1617125551</t>
  </si>
  <si>
    <t>https://podminky.urs.cz/item/CS_URS_2025_01/997013861</t>
  </si>
  <si>
    <t>124</t>
  </si>
  <si>
    <t>997013862</t>
  </si>
  <si>
    <t>Poplatek za uložení stavebního odpadu na recyklační skládce (skládkovné) z armovaného betonu zatříděného do Katalogu odpadů pod kódem 17 01 01</t>
  </si>
  <si>
    <t>1237293326</t>
  </si>
  <si>
    <t>https://podminky.urs.cz/item/CS_URS_2025_01/997013862</t>
  </si>
  <si>
    <t>125</t>
  </si>
  <si>
    <t>997013863</t>
  </si>
  <si>
    <t>Poplatek za uložení stavebního odpadu na recyklační skládce (skládkovné) cihelného zatříděného do Katalogu odpadů pod kódem 17 01 02</t>
  </si>
  <si>
    <t>-1016080258</t>
  </si>
  <si>
    <t>https://podminky.urs.cz/item/CS_URS_2025_01/997013863</t>
  </si>
  <si>
    <t>998</t>
  </si>
  <si>
    <t>Přesun hmot</t>
  </si>
  <si>
    <t>126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</si>
  <si>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</si>
  <si>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</si>
  <si>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1927774608</t>
  </si>
  <si>
    <t>https://podminky.urs.cz/item/CS_URS_2025_01/998018002</t>
  </si>
  <si>
    <t>PSV</t>
  </si>
  <si>
    <t>Práce a dodávky PSV</t>
  </si>
  <si>
    <t>711</t>
  </si>
  <si>
    <t>Izolace proti vodě, vlhkosti a plynům</t>
  </si>
  <si>
    <t>127</t>
  </si>
  <si>
    <t>711161222</t>
  </si>
  <si>
    <t>Izolace proti zemní vlhkosti a beztlakové vodě nopovými fóliemi na ploše svislé S vrstva ochranná, odvětrávací a drenážní s nakašírovanou filtrační textilií výška nopu 8,0 mm, tl. fólie do 0,6 mm</t>
  </si>
  <si>
    <t>-1195843482</t>
  </si>
  <si>
    <t>https://podminky.urs.cz/item/CS_URS_2025_01/711161222</t>
  </si>
  <si>
    <t>(11,72+39,62+4,81+2,09+6,75+2,09+0,16+39,62)*0,9</t>
  </si>
  <si>
    <t>128</t>
  </si>
  <si>
    <t>711161383</t>
  </si>
  <si>
    <t>Izolace proti zemní vlhkosti a beztlakové vodě nopovými fóliemi ostatní ukončení izolace lištou</t>
  </si>
  <si>
    <t>-1673261113</t>
  </si>
  <si>
    <t>https://podminky.urs.cz/item/CS_URS_2025_01/711161383</t>
  </si>
  <si>
    <t>11,72+39,62+4,81+2,09+6,75+2,09+0,16+39,62</t>
  </si>
  <si>
    <t>129</t>
  </si>
  <si>
    <t>998711312</t>
  </si>
  <si>
    <t>Přesun hmot pro izolace proti vodě, vlhkosti a plynům stanovený procentní sazbou (%) z ceny vodorovná dopravní vzdálenost do 50 m ruční (bez užití mechanizace) v objektech výšky přes 6 do 12 m</t>
  </si>
  <si>
    <t>%</t>
  </si>
  <si>
    <t>-1841491413</t>
  </si>
  <si>
    <t>https://podminky.urs.cz/item/CS_URS_2025_01/998711312</t>
  </si>
  <si>
    <t>713</t>
  </si>
  <si>
    <t>Izolace tepelné</t>
  </si>
  <si>
    <t>130</t>
  </si>
  <si>
    <t>713130811</t>
  </si>
  <si>
    <t>Odstranění tepelné izolace stěn a příček z rohoží, pásů, dílců, desek, bloků volně kladených z vláknitých materiálů, tloušťka izolace do 100 mm</t>
  </si>
  <si>
    <t>-1512801096</t>
  </si>
  <si>
    <t>https://podminky.urs.cz/item/CS_URS_2025_01/713130811</t>
  </si>
  <si>
    <t xml:space="preserve">Pod oplechováním štítů </t>
  </si>
  <si>
    <t>11,4*10,4</t>
  </si>
  <si>
    <t>-(1,5*2,6)*3</t>
  </si>
  <si>
    <t>(0,94*2,6)*6</t>
  </si>
  <si>
    <t>11,4*6,17</t>
  </si>
  <si>
    <t>-(1,5*2,6)*2</t>
  </si>
  <si>
    <t>(0,94*2,6)*4</t>
  </si>
  <si>
    <t>131</t>
  </si>
  <si>
    <t>713122111</t>
  </si>
  <si>
    <t>Izolace pro pochozí půdy parotěsná vrstva na ploše vodorovné V</t>
  </si>
  <si>
    <t>1272106850</t>
  </si>
  <si>
    <t>https://podminky.urs.cz/item/CS_URS_2025_01/713122111</t>
  </si>
  <si>
    <t>132</t>
  </si>
  <si>
    <t>713122112</t>
  </si>
  <si>
    <t>Izolace pro pochozí půdy parotěsná vrstva na ploše svislé S</t>
  </si>
  <si>
    <t>1205120743</t>
  </si>
  <si>
    <t>https://podminky.urs.cz/item/CS_URS_2025_01/713122112</t>
  </si>
  <si>
    <t>(38,7+38,7+10,8+10,8+4,66+4,66+3,92+0,6-0,8)*0,36</t>
  </si>
  <si>
    <t>133</t>
  </si>
  <si>
    <t>713122121</t>
  </si>
  <si>
    <t>Izolace pro pochozí půdy nosný rošt z EPS trámců, osová vzdálenost trámů do 600 mm tloušťky 160 mm</t>
  </si>
  <si>
    <t>-32087979</t>
  </si>
  <si>
    <t>https://podminky.urs.cz/item/CS_URS_2025_01/713122121</t>
  </si>
  <si>
    <t>134</t>
  </si>
  <si>
    <t>713122122</t>
  </si>
  <si>
    <t>Izolace pro pochozí půdy nosný rošt z EPS trámců, osová vzdálenost trámů do 600 mm tloušťky 200 mm</t>
  </si>
  <si>
    <t>-1308979731</t>
  </si>
  <si>
    <t>https://podminky.urs.cz/item/CS_URS_2025_01/713122122</t>
  </si>
  <si>
    <t>135</t>
  </si>
  <si>
    <t>711-x1</t>
  </si>
  <si>
    <t>D+M Zavětrování pochozí podlahy půdy</t>
  </si>
  <si>
    <t>340445370</t>
  </si>
  <si>
    <t>136</t>
  </si>
  <si>
    <t>713122131</t>
  </si>
  <si>
    <t>Izolace pro pochozí půdy izolace tepelná vkládaná mezi rošty z EPS dvouvrstvá tloušťky 160 mm</t>
  </si>
  <si>
    <t>-293256825</t>
  </si>
  <si>
    <t>https://podminky.urs.cz/item/CS_URS_2025_01/713122131</t>
  </si>
  <si>
    <t>137</t>
  </si>
  <si>
    <t>713122132</t>
  </si>
  <si>
    <t>Izolace pro pochozí půdy izolace tepelná vkládaná mezi rošty z EPS dvouvrstvá tloušťky 200 mm</t>
  </si>
  <si>
    <t>1986579825</t>
  </si>
  <si>
    <t>https://podminky.urs.cz/item/CS_URS_2025_01/713122132</t>
  </si>
  <si>
    <t>138</t>
  </si>
  <si>
    <t>713122141</t>
  </si>
  <si>
    <t>Izolace pro pochozí půdy prkna dřevěná lepená na rošt z EPS trámců pomocí nízkoexpanzní pěny</t>
  </si>
  <si>
    <t>-1820183670</t>
  </si>
  <si>
    <t>https://podminky.urs.cz/item/CS_URS_2025_01/713122141</t>
  </si>
  <si>
    <t>139</t>
  </si>
  <si>
    <t>713122151/R</t>
  </si>
  <si>
    <t>Izolace pro pochozí půdy Příplatek k cenám za zbroušení roštu z EPS trámců k vyrovnání nerovnosti povrchu</t>
  </si>
  <si>
    <t>-1509213448</t>
  </si>
  <si>
    <t>https://podminky.urs.cz/item/CS_URS_2025_01/713122151/R</t>
  </si>
  <si>
    <t>140</t>
  </si>
  <si>
    <t>713131143</t>
  </si>
  <si>
    <t>Montáž tepelné izolace stěn rohožemi, pásy, deskami, dílci, bloky (izolační materiál ve specifikaci) lepením celoplošně s mechanickým kotvením</t>
  </si>
  <si>
    <t>-379058925</t>
  </si>
  <si>
    <t>https://podminky.urs.cz/item/CS_URS_2022_02/713131143</t>
  </si>
  <si>
    <t>141</t>
  </si>
  <si>
    <t>-893305964</t>
  </si>
  <si>
    <t>32,92*1,05 'Přepočtené koeficientem množství</t>
  </si>
  <si>
    <t>142</t>
  </si>
  <si>
    <t>998713202</t>
  </si>
  <si>
    <t>Přesun hmot pro izolace tepelné stanovený procentní sazbou (%) z ceny vodorovná dopravní vzdálenost do 50 m v objektech výšky přes 6 do 12 m</t>
  </si>
  <si>
    <t>1878119789</t>
  </si>
  <si>
    <t>https://podminky.urs.cz/item/CS_URS_2025_01/998713202</t>
  </si>
  <si>
    <t>721</t>
  </si>
  <si>
    <t>Zdravotechnika - vnitřní kanalizace</t>
  </si>
  <si>
    <t>143</t>
  </si>
  <si>
    <t>721242804</t>
  </si>
  <si>
    <t>Demontáž lapačů střešních splavenin DN 125</t>
  </si>
  <si>
    <t>1824996987</t>
  </si>
  <si>
    <t>https://podminky.urs.cz/item/CS_URS_2025_01/721242804</t>
  </si>
  <si>
    <t>144</t>
  </si>
  <si>
    <t>721242106</t>
  </si>
  <si>
    <t>Lapače střešních splavenin polypropylenové (PP) se svislým odtokem DN 125</t>
  </si>
  <si>
    <t>-1102830265</t>
  </si>
  <si>
    <t>https://podminky.urs.cz/item/CS_URS_2025_01/721242106</t>
  </si>
  <si>
    <t>145</t>
  </si>
  <si>
    <t>721-x1</t>
  </si>
  <si>
    <t>D+M Dopojení nových lapačů na stávající potrubí</t>
  </si>
  <si>
    <t>1131806159</t>
  </si>
  <si>
    <t>146</t>
  </si>
  <si>
    <t>721-x2</t>
  </si>
  <si>
    <t>D+M Kompletní odvod kondenzátu z VZT jednotky, rekuperátorů a chladiče - potrubí HT DN32 s napojením do stávajících svislých svodů s na pojením na zápachovou uzávěrku</t>
  </si>
  <si>
    <t>915373988</t>
  </si>
  <si>
    <t>147</t>
  </si>
  <si>
    <t>998721202</t>
  </si>
  <si>
    <t>Přesun hmot pro vnitřní kanalizace stanovený procentní sazbou (%) z ceny vodorovná dopravní vzdálenost do 50 m v objektech výšky přes 6 do 12 m</t>
  </si>
  <si>
    <t>940699249</t>
  </si>
  <si>
    <t>https://podminky.urs.cz/item/CS_URS_2025_01/998721202</t>
  </si>
  <si>
    <t>741</t>
  </si>
  <si>
    <t>Elektroinstalace - silnoproud</t>
  </si>
  <si>
    <t>148</t>
  </si>
  <si>
    <t>741-x3</t>
  </si>
  <si>
    <t>Demontáž světla vč. likvidace</t>
  </si>
  <si>
    <t>-132619316</t>
  </si>
  <si>
    <t>149</t>
  </si>
  <si>
    <t>741-x4</t>
  </si>
  <si>
    <t>D+M Nového světla vč. případného prodloužení kabeláže</t>
  </si>
  <si>
    <t>-994376444</t>
  </si>
  <si>
    <t>150</t>
  </si>
  <si>
    <t>998741202</t>
  </si>
  <si>
    <t>Přesun hmot pro silnoproud stanovený procentní sazbou (%) z ceny vodorovná dopravní vzdálenost do 50 m v objektech výšky přes 6 do 12 m</t>
  </si>
  <si>
    <t>-1613351389</t>
  </si>
  <si>
    <t>https://podminky.urs.cz/item/CS_URS_2025_01/998741202</t>
  </si>
  <si>
    <t>762</t>
  </si>
  <si>
    <t>Konstrukce tesařské</t>
  </si>
  <si>
    <t>151</t>
  </si>
  <si>
    <t>762343811</t>
  </si>
  <si>
    <t>Demontáž bednění a laťování bednění okapů a štítových říms, včetně kostry, krajnice a závětrného prkna, pevných žaluzií a bednění z dílců, z prken hrubých, hoblovaných tl. do 32 mm</t>
  </si>
  <si>
    <t>-1518701042</t>
  </si>
  <si>
    <t>https://podminky.urs.cz/item/CS_URS_2025_01/762343811</t>
  </si>
  <si>
    <t>(40,53+40,53)*(0,52+0,16)</t>
  </si>
  <si>
    <t>(11,66+11,66)*(0,64+0,16)</t>
  </si>
  <si>
    <t>((1,57+1,57+2,4)*3)*(0,3+0,2)</t>
  </si>
  <si>
    <t>152</t>
  </si>
  <si>
    <t>762081150</t>
  </si>
  <si>
    <t>Hoblování hraněného řeziva přímo na staveništi ve staveništní dílně</t>
  </si>
  <si>
    <t>-582514307</t>
  </si>
  <si>
    <t>https://podminky.urs.cz/item/CS_URS_2025_01/762081150</t>
  </si>
  <si>
    <t>153</t>
  </si>
  <si>
    <t>762341650</t>
  </si>
  <si>
    <t>Montáž bednění střech štítových okapových říms, krajnic, závětrných prken a žaluzií ve spádu nebo rovnoběžně s okapem z prken hoblovaných</t>
  </si>
  <si>
    <t>-958906612</t>
  </si>
  <si>
    <t>https://podminky.urs.cz/item/CS_URS_2025_01/762341650</t>
  </si>
  <si>
    <t>154</t>
  </si>
  <si>
    <t>60515111</t>
  </si>
  <si>
    <t>řezivo jehličnaté boční prkno 20-30mm</t>
  </si>
  <si>
    <t>198758164</t>
  </si>
  <si>
    <t>82,087*0,02</t>
  </si>
  <si>
    <t>1,642*1,15 'Přepočtené koeficientem množství</t>
  </si>
  <si>
    <t>155</t>
  </si>
  <si>
    <t>762395000</t>
  </si>
  <si>
    <t>Spojovací prostředky krovů, bednění a laťování, nadstřešních konstrukcí svory, prkna, hřebíky, pásová ocel, vruty</t>
  </si>
  <si>
    <t>-428839950</t>
  </si>
  <si>
    <t>https://podminky.urs.cz/item/CS_URS_2025_01/762395000</t>
  </si>
  <si>
    <t>156</t>
  </si>
  <si>
    <t>762511274</t>
  </si>
  <si>
    <t>Podlahové konstrukce podkladové z dřevoštěpkových desek OSB jednovrstvých šroubovaných na pero a drážku broušených, tloušťky desky 18 mm</t>
  </si>
  <si>
    <t>-741034124</t>
  </si>
  <si>
    <t>https://podminky.urs.cz/item/CS_URS_2025_01/762511274</t>
  </si>
  <si>
    <t>Podlaha na půdě</t>
  </si>
  <si>
    <t>157</t>
  </si>
  <si>
    <t>762-x2</t>
  </si>
  <si>
    <t>D+M Podepření stávající krokve a vaznice dřevěnými trámy 140x140mm v místě uložení kondenzační jednotky - cena vč. impregnace řeziva, spojovacích prostředků, apod.</t>
  </si>
  <si>
    <t>232388471</t>
  </si>
  <si>
    <t>158</t>
  </si>
  <si>
    <t>998762202</t>
  </si>
  <si>
    <t>Přesun hmot pro konstrukce tesařské stanovený procentní sazbou (%) z ceny vodorovná dopravní vzdálenost do 50 m v objektech výšky přes 6 do 12 m</t>
  </si>
  <si>
    <t>5838907</t>
  </si>
  <si>
    <t>https://podminky.urs.cz/item/CS_URS_2025_01/998762202</t>
  </si>
  <si>
    <t>763</t>
  </si>
  <si>
    <t>Konstrukce suché výstavby</t>
  </si>
  <si>
    <t>159</t>
  </si>
  <si>
    <t>763122401/R</t>
  </si>
  <si>
    <t>Stěna šachtová ze sádrokartonových desek s nosnou konstrukcí z ocelových profilů CW, UW jednoduše opláštěná deskou standardní A tl. 12,5 mm bez izolace, stěna tl. 62,5 mm, profil 50</t>
  </si>
  <si>
    <t>1716402840</t>
  </si>
  <si>
    <t xml:space="preserve">Obklad VZT stoupaček </t>
  </si>
  <si>
    <t>(0,6+0,3)*2,55*2</t>
  </si>
  <si>
    <t>(0,37+0,3)*2,55*2</t>
  </si>
  <si>
    <t>(0,6+0,4)*2,55*4</t>
  </si>
  <si>
    <t>160</t>
  </si>
  <si>
    <t>763131431</t>
  </si>
  <si>
    <t>Podhled ze sádrokartonových desek dvouvrstvá zavěšená spodní konstrukce z ocelových profilů CD, UD jednoduše opláštěná deskou protipožární DF, tl. 12,5 mm, bez izolace, REI do 90</t>
  </si>
  <si>
    <t>-969124155</t>
  </si>
  <si>
    <t>https://podminky.urs.cz/item/CS_URS_2025_01/763131431</t>
  </si>
  <si>
    <t>(3,7+15,8)*1,5</t>
  </si>
  <si>
    <t>(1,5+1,5)*0,35</t>
  </si>
  <si>
    <t>(3,5+13,5-0,1)*1,5</t>
  </si>
  <si>
    <t>(9,8+13)*1,5</t>
  </si>
  <si>
    <t>161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</si>
  <si>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</si>
  <si>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</si>
  <si>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1201432676</t>
  </si>
  <si>
    <t>https://podminky.urs.cz/item/CS_URS_2025_01/998763513</t>
  </si>
  <si>
    <t>764</t>
  </si>
  <si>
    <t>Konstrukce klempířské</t>
  </si>
  <si>
    <t>162</t>
  </si>
  <si>
    <t>764001821</t>
  </si>
  <si>
    <t>Demontáž klempířských konstrukcí krytiny ze svitků nebo tabulí do suti</t>
  </si>
  <si>
    <t>-667106673</t>
  </si>
  <si>
    <t>https://podminky.urs.cz/item/CS_URS_2025_01/764001821</t>
  </si>
  <si>
    <t>Betonová stříška</t>
  </si>
  <si>
    <t>2,9*0,9</t>
  </si>
  <si>
    <t>163</t>
  </si>
  <si>
    <t>764002851</t>
  </si>
  <si>
    <t>Demontáž klempířských konstrukcí oplechování parapetů do suti</t>
  </si>
  <si>
    <t>-1068929130</t>
  </si>
  <si>
    <t>https://podminky.urs.cz/item/CS_URS_2025_01/764002851</t>
  </si>
  <si>
    <t>164</t>
  </si>
  <si>
    <t>764002861</t>
  </si>
  <si>
    <t>Demontáž klempířských konstrukcí oplechování říms do suti</t>
  </si>
  <si>
    <t>-1534174227</t>
  </si>
  <si>
    <t>https://podminky.urs.cz/item/CS_URS_2025_01/764002861</t>
  </si>
  <si>
    <t>1,6*5</t>
  </si>
  <si>
    <t>165</t>
  </si>
  <si>
    <t>764002871</t>
  </si>
  <si>
    <t>Demontáž klempířských konstrukcí lemování zdí do suti</t>
  </si>
  <si>
    <t>1293349412</t>
  </si>
  <si>
    <t>https://podminky.urs.cz/item/CS_URS_2025_01/764002871</t>
  </si>
  <si>
    <t>2,9</t>
  </si>
  <si>
    <t>166</t>
  </si>
  <si>
    <t>764004861</t>
  </si>
  <si>
    <t>Demontáž klempířských konstrukcí svodu do suti</t>
  </si>
  <si>
    <t>1375138274</t>
  </si>
  <si>
    <t>https://podminky.urs.cz/item/CS_URS_2025_01/764004861</t>
  </si>
  <si>
    <t>11*6</t>
  </si>
  <si>
    <t>167</t>
  </si>
  <si>
    <t>764248404</t>
  </si>
  <si>
    <t>Oplechování říms a ozdobných prvků z titanzinkového předzvětralého plechu rovných, bez rohů mechanicky kotvené rš 330 mm</t>
  </si>
  <si>
    <t>-1116433081</t>
  </si>
  <si>
    <t>https://podminky.urs.cz/item/CS_URS_2025_01/764248404</t>
  </si>
  <si>
    <t>Před balkonovými dveřmi</t>
  </si>
  <si>
    <t>168</t>
  </si>
  <si>
    <t>764226444/R</t>
  </si>
  <si>
    <t>Oplechování parapetů z hliníkového plechu rovných celoplošně lepené, bez rohů rš 340 mm - nutno zaměřit skutečnou RŠ</t>
  </si>
  <si>
    <t>965857403</t>
  </si>
  <si>
    <t>169</t>
  </si>
  <si>
    <t>764548424</t>
  </si>
  <si>
    <t>Svod z titanzinkového předzvětralého plechu včetně objímek, kolen a odskoků kruhový, průměru 120 mm</t>
  </si>
  <si>
    <t>-1333284223</t>
  </si>
  <si>
    <t>https://podminky.urs.cz/item/CS_URS_2025_01/764548424</t>
  </si>
  <si>
    <t>170</t>
  </si>
  <si>
    <t>998764202</t>
  </si>
  <si>
    <t>Přesun hmot pro konstrukce klempířské stanovený procentní sazbou (%) z ceny vodorovná dopravní vzdálenost do 50 m v objektech výšky přes 6 do 12 m</t>
  </si>
  <si>
    <t>-1402657046</t>
  </si>
  <si>
    <t>https://podminky.urs.cz/item/CS_URS_2025_01/998764202</t>
  </si>
  <si>
    <t>766</t>
  </si>
  <si>
    <t>Konstrukce truhlářské</t>
  </si>
  <si>
    <t>171</t>
  </si>
  <si>
    <t>766691924</t>
  </si>
  <si>
    <t>Ostatní práce vyvěšení nebo zavěšení křídel plastových dveřních s křídly otevíravými, plochy do 2 m2</t>
  </si>
  <si>
    <t>-123510048</t>
  </si>
  <si>
    <t>https://podminky.urs.cz/item/CS_URS_2025_01/766691924</t>
  </si>
  <si>
    <t>172</t>
  </si>
  <si>
    <t>766691811</t>
  </si>
  <si>
    <t>Demontáž parapetních desek šířky do 300 mm</t>
  </si>
  <si>
    <t>1299346986</t>
  </si>
  <si>
    <t>https://podminky.urs.cz/item/CS_URS_2025_01/766691811</t>
  </si>
  <si>
    <t>1,2*48+2,4*3+1,2*2</t>
  </si>
  <si>
    <t>173</t>
  </si>
  <si>
    <t>766691812</t>
  </si>
  <si>
    <t>Demontáž parapetních desek šířky přes 300 mm</t>
  </si>
  <si>
    <t>1591351622</t>
  </si>
  <si>
    <t>https://podminky.urs.cz/item/CS_URS_2025_01/766691812</t>
  </si>
  <si>
    <t>0,6*5+1,2*43</t>
  </si>
  <si>
    <t>174</t>
  </si>
  <si>
    <t>766111820</t>
  </si>
  <si>
    <t>Demontáž dřevěných stěn plných</t>
  </si>
  <si>
    <t>-2076043543</t>
  </si>
  <si>
    <t>https://podminky.urs.cz/item/CS_URS_2025_01/766111820</t>
  </si>
  <si>
    <t>Mezi schodištěm a chodbou 2.-3.NP</t>
  </si>
  <si>
    <t>(2,4*2,65)*2</t>
  </si>
  <si>
    <t>-(1,6*2)*2</t>
  </si>
  <si>
    <t>175</t>
  </si>
  <si>
    <t>766622216</t>
  </si>
  <si>
    <t>Montáž oken plastových plochy do 1 m2 včetně montáže rámu otevíravých do zdiva</t>
  </si>
  <si>
    <t>-86881226</t>
  </si>
  <si>
    <t>https://podminky.urs.cz/item/CS_URS_2025_01/766622216</t>
  </si>
  <si>
    <t>176</t>
  </si>
  <si>
    <t>766622131</t>
  </si>
  <si>
    <t>Montáž oken plastových včetně montáže rámu plochy přes 1 m2 otevíravých do zdiva, výšky do 1,5 m</t>
  </si>
  <si>
    <t>1582120421</t>
  </si>
  <si>
    <t>https://podminky.urs.cz/item/CS_URS_2025_01/766622131</t>
  </si>
  <si>
    <t>1,2*0,9*15</t>
  </si>
  <si>
    <t>1,2*1,5*63</t>
  </si>
  <si>
    <t>2,4*1,5*2</t>
  </si>
  <si>
    <t>177</t>
  </si>
  <si>
    <t>766641163</t>
  </si>
  <si>
    <t>Montáž balkónových dveří dřevěných nebo plastových včetně rámu zdvojených do zdiva dvoukřídlových s nadsvětlíkem</t>
  </si>
  <si>
    <t>-1282260834</t>
  </si>
  <si>
    <t>https://podminky.urs.cz/item/CS_URS_2025_01/766641163</t>
  </si>
  <si>
    <t>178</t>
  </si>
  <si>
    <t>766660411</t>
  </si>
  <si>
    <t>Montáž dveřních křídel dřevěných nebo plastových vchodových dveří včetně rámu do zdiva jednokřídlových bez nadsvětlíku</t>
  </si>
  <si>
    <t>-580187190</t>
  </si>
  <si>
    <t>https://podminky.urs.cz/item/CS_URS_2025_01/766660411</t>
  </si>
  <si>
    <t>179</t>
  </si>
  <si>
    <t>766660451</t>
  </si>
  <si>
    <t>Montáž dveřních křídel dřevěných nebo plastových vchodových dveří včetně rámu do zdiva dvoukřídlových bez nadsvětlíku</t>
  </si>
  <si>
    <t>-313069859</t>
  </si>
  <si>
    <t>https://podminky.urs.cz/item/CS_URS_2025_01/766660451</t>
  </si>
  <si>
    <t>180</t>
  </si>
  <si>
    <t>766660461</t>
  </si>
  <si>
    <t>Montáž vchodových dveří včetně rámu do zdiva dvoukřídlových s nadsvětlíkem</t>
  </si>
  <si>
    <t>-112070273</t>
  </si>
  <si>
    <t>https://podminky.urs.cz/item/CS_URS_2025_01/766660461</t>
  </si>
  <si>
    <t>181</t>
  </si>
  <si>
    <t>766629214</t>
  </si>
  <si>
    <t>Montáž oken dřevěných Příplatek k cenám za izolaci mezi ostěním a rámem okna při rovném ostění, připojovací spára tl. do 15 mm, páska</t>
  </si>
  <si>
    <t>-1772489225</t>
  </si>
  <si>
    <t>https://podminky.urs.cz/item/CS_URS_2025_01/766629214</t>
  </si>
  <si>
    <t>Z obou stran</t>
  </si>
  <si>
    <t>(0,6*4)*10</t>
  </si>
  <si>
    <t>(1,2+1,2+0,6+0,6)*26</t>
  </si>
  <si>
    <t>(0,9+0,9+2+2)*2</t>
  </si>
  <si>
    <t>(1,75+1,75+2,2+2,2)*2</t>
  </si>
  <si>
    <t>(1,5+1,5+2,6+2,6)*12</t>
  </si>
  <si>
    <t>(1,2+1,2+0,9+0,9)*30</t>
  </si>
  <si>
    <t>(1,2+1,2+1,5+1,5)*126</t>
  </si>
  <si>
    <t>(2,4+2,4+1,5+1,5)*4</t>
  </si>
  <si>
    <t>(1,2+1,2+0,6+0,6)*4</t>
  </si>
  <si>
    <t>(2,4+2,4+0,6+0,6)*2</t>
  </si>
  <si>
    <t>182</t>
  </si>
  <si>
    <t>766-x1</t>
  </si>
  <si>
    <t>okno plastové vel. 1200x1500mm - spec. dle výpisu výplní ozn. 1</t>
  </si>
  <si>
    <t>139378974</t>
  </si>
  <si>
    <t>183</t>
  </si>
  <si>
    <t>766-x5</t>
  </si>
  <si>
    <t>okno plastové vel. 2400x600mm - spec. dle výpisu výplní ozn. 2</t>
  </si>
  <si>
    <t>1621199428</t>
  </si>
  <si>
    <t>184</t>
  </si>
  <si>
    <t>766-x3</t>
  </si>
  <si>
    <t>dveře dvoukřídlé plastové se samozavíračem, bezpečnostním kováním a bezpečnostním zámkem vel. 1750x2200mm - spec. dle výpisu výplní ozn. 3</t>
  </si>
  <si>
    <t>276674993</t>
  </si>
  <si>
    <t>185</t>
  </si>
  <si>
    <t>766-x4</t>
  </si>
  <si>
    <t>dveře dvoukřídlé balkonové s nadsvětlíkem vel. 1500x2600mm - spec. dle výpisu výplní ozn. 4</t>
  </si>
  <si>
    <t>-812804218</t>
  </si>
  <si>
    <t>186</t>
  </si>
  <si>
    <t>766-x10</t>
  </si>
  <si>
    <t>okno plastové vel. 1200x900mm - spec. dle výpisu výplní ozn. 5</t>
  </si>
  <si>
    <t>30421477</t>
  </si>
  <si>
    <t>187</t>
  </si>
  <si>
    <t>766-x6</t>
  </si>
  <si>
    <t>okno plastové vel. 2400x1500mm - spec. dle výpisu výplní ozn. 6</t>
  </si>
  <si>
    <t>-1199800933</t>
  </si>
  <si>
    <t>188</t>
  </si>
  <si>
    <t>766-x7</t>
  </si>
  <si>
    <t>okno plastové vel. 1200x600mm - spec. dle výpisu výplní ozn. 7</t>
  </si>
  <si>
    <t>676656992</t>
  </si>
  <si>
    <t>189</t>
  </si>
  <si>
    <t>766-x8</t>
  </si>
  <si>
    <t>okno plastové vel. 600x600mm - spec. dle výpisu výplní ozn. 8</t>
  </si>
  <si>
    <t>1632437421</t>
  </si>
  <si>
    <t>190</t>
  </si>
  <si>
    <t>766-x11</t>
  </si>
  <si>
    <t>okno plastové vel. 1200x600mm - spec. dle výpisu výplní ozn. 9</t>
  </si>
  <si>
    <t>859385035</t>
  </si>
  <si>
    <t>191</t>
  </si>
  <si>
    <t>766-x9</t>
  </si>
  <si>
    <t>dveře dvoukřídlé vchodové s nadsvětlíkem vel. 1250x2600mm vč. příslušesntví - spec. dle výpisu výplní ozn. 10</t>
  </si>
  <si>
    <t>973538222</t>
  </si>
  <si>
    <t>192</t>
  </si>
  <si>
    <t>766-x12</t>
  </si>
  <si>
    <t>dveře jednokřídlé plastové s kováním a zámkem vel. 900x2000mm - spec. dle výpisu výplní ozn. 12</t>
  </si>
  <si>
    <t>-538735575</t>
  </si>
  <si>
    <t>193</t>
  </si>
  <si>
    <t>766694116</t>
  </si>
  <si>
    <t>Montáž ostatních truhlářských konstrukcí parapetních desek dřevěných nebo plastových šířky do 300 mm</t>
  </si>
  <si>
    <t>-656671876</t>
  </si>
  <si>
    <t>https://podminky.urs.cz/item/CS_URS_2025_01/766694116</t>
  </si>
  <si>
    <t>194</t>
  </si>
  <si>
    <t>766694126</t>
  </si>
  <si>
    <t>Montáž ostatních truhlářských konstrukcí parapetních desek dřevěných nebo plastových šířky přes 300 mm</t>
  </si>
  <si>
    <t>-1498400521</t>
  </si>
  <si>
    <t>https://podminky.urs.cz/item/CS_URS_2025_01/766694126</t>
  </si>
  <si>
    <t>195</t>
  </si>
  <si>
    <t>61140078/R</t>
  </si>
  <si>
    <t>parapet plastový vnitřní š 170mm</t>
  </si>
  <si>
    <t>-103102080</t>
  </si>
  <si>
    <t>1,2*2</t>
  </si>
  <si>
    <t>196</t>
  </si>
  <si>
    <t>61140078/R2</t>
  </si>
  <si>
    <t>parapet plastový vnitřní š 180mm</t>
  </si>
  <si>
    <t>-299686625</t>
  </si>
  <si>
    <t>2,4</t>
  </si>
  <si>
    <t>197</t>
  </si>
  <si>
    <t>61144401/R</t>
  </si>
  <si>
    <t>parapet plastový vnitřní š 230mm</t>
  </si>
  <si>
    <t>-809724531</t>
  </si>
  <si>
    <t>1,2*48+2,4*2</t>
  </si>
  <si>
    <t>198</t>
  </si>
  <si>
    <t>61144403/R</t>
  </si>
  <si>
    <t>parapet plastový vnitřní š 380mm</t>
  </si>
  <si>
    <t>1190742975</t>
  </si>
  <si>
    <t>1,2*30</t>
  </si>
  <si>
    <t>199</t>
  </si>
  <si>
    <t>61144405/R</t>
  </si>
  <si>
    <t>parapet plastový vnitřní š 480mm</t>
  </si>
  <si>
    <t>-1033462341</t>
  </si>
  <si>
    <t>0,6*5+1,2*13</t>
  </si>
  <si>
    <t>200</t>
  </si>
  <si>
    <t>61144019</t>
  </si>
  <si>
    <t>koncovka k parapetu plastovému vnitřnímu 1 pár</t>
  </si>
  <si>
    <t>sada</t>
  </si>
  <si>
    <t>-490103688</t>
  </si>
  <si>
    <t>201</t>
  </si>
  <si>
    <t>766660021</t>
  </si>
  <si>
    <t>Montáž dveřních křídel dřevěných nebo plastových otevíravých do ocelové zárubně protipožárních jednokřídlových, šířky do 800 mm</t>
  </si>
  <si>
    <t>1505398737</t>
  </si>
  <si>
    <t>https://podminky.urs.cz/item/CS_URS_2025_01/766660021</t>
  </si>
  <si>
    <t>202</t>
  </si>
  <si>
    <t>61162098/R</t>
  </si>
  <si>
    <t>dveře jednokřídlé dřevotřískové protipožární EIC2 30DP3 povrch laminátový plné 800x1970-2100mm - výběr dle investora</t>
  </si>
  <si>
    <t>867892045</t>
  </si>
  <si>
    <t>203</t>
  </si>
  <si>
    <t>766660022</t>
  </si>
  <si>
    <t>Montáž dveřních křídel dřevěných nebo plastových otevíravých do ocelové zárubně protipožárních jednokřídlových, šířky přes 800 mm</t>
  </si>
  <si>
    <t>1268612560</t>
  </si>
  <si>
    <t>https://podminky.urs.cz/item/CS_URS_2025_01/766660022</t>
  </si>
  <si>
    <t>204</t>
  </si>
  <si>
    <t>61165314/R</t>
  </si>
  <si>
    <t>dveře jednokřídlé dřevotřískové protipožární EIC2 30DP3 povrch laminátový plné 900x1970-2100mm - výběr dle investora</t>
  </si>
  <si>
    <t>1734080696</t>
  </si>
  <si>
    <t>205</t>
  </si>
  <si>
    <t>766660728</t>
  </si>
  <si>
    <t>Montáž dveřních doplňků dveřního kování interiérového zámku</t>
  </si>
  <si>
    <t>667244732</t>
  </si>
  <si>
    <t>https://podminky.urs.cz/item/CS_URS_2025_01/766660728</t>
  </si>
  <si>
    <t>206</t>
  </si>
  <si>
    <t>54964107</t>
  </si>
  <si>
    <t>vložka cylindrická + 4ks klíčů</t>
  </si>
  <si>
    <t>1250949261</t>
  </si>
  <si>
    <t>207</t>
  </si>
  <si>
    <t>766660729</t>
  </si>
  <si>
    <t>Montáž dveřních doplňků dveřního kování interiérového štítku s klikou</t>
  </si>
  <si>
    <t>1147408829</t>
  </si>
  <si>
    <t>https://podminky.urs.cz/item/CS_URS_2025_01/766660729</t>
  </si>
  <si>
    <t>208</t>
  </si>
  <si>
    <t>54914123</t>
  </si>
  <si>
    <t>kování rozetové klika/klika - výběr dle investora</t>
  </si>
  <si>
    <t>-2037334101</t>
  </si>
  <si>
    <t>209</t>
  </si>
  <si>
    <t>998766202</t>
  </si>
  <si>
    <t>Přesun hmot pro konstrukce truhlářské stanovený procentní sazbou (%) z ceny vodorovná dopravní vzdálenost do 50 m v objektech výšky přes 6 do 12 m</t>
  </si>
  <si>
    <t>117683738</t>
  </si>
  <si>
    <t>https://podminky.urs.cz/item/CS_URS_2025_01/998766202</t>
  </si>
  <si>
    <t>767</t>
  </si>
  <si>
    <t>Konstrukce zámečnické</t>
  </si>
  <si>
    <t>210</t>
  </si>
  <si>
    <t>767162811</t>
  </si>
  <si>
    <t>Demontáž zábradlí balkonového nebo lodžiového z hliníkových profilů včetně výplně rovného délky do 3,0 m</t>
  </si>
  <si>
    <t>-405289612</t>
  </si>
  <si>
    <t>https://podminky.urs.cz/item/CS_URS_2025_01/767162811</t>
  </si>
  <si>
    <t>211</t>
  </si>
  <si>
    <t>767415843/R</t>
  </si>
  <si>
    <t>Demontáž vnějšího obkladu stěn výšky budovy přes 6 do 12 m</t>
  </si>
  <si>
    <t>-1225863152</t>
  </si>
  <si>
    <t>Štíty</t>
  </si>
  <si>
    <t>212</t>
  </si>
  <si>
    <t>767415861/R</t>
  </si>
  <si>
    <t>Demontáž vnějšího obkladu stěn doplňků podkladní rošt</t>
  </si>
  <si>
    <t>-1251153062</t>
  </si>
  <si>
    <t>213</t>
  </si>
  <si>
    <t>767661811</t>
  </si>
  <si>
    <t>Demontáž mříží pevných nebo otevíravých</t>
  </si>
  <si>
    <t>-920579524</t>
  </si>
  <si>
    <t>https://podminky.urs.cz/item/CS_URS_2025_01/767661811</t>
  </si>
  <si>
    <t>Mezi schodištěm a chodbou 1.NP</t>
  </si>
  <si>
    <t>2,4*2,65</t>
  </si>
  <si>
    <t>-1,6*2</t>
  </si>
  <si>
    <t>214</t>
  </si>
  <si>
    <t>767-x4</t>
  </si>
  <si>
    <t>Demontáž držáku vlajky, obroušení, nový dvojnásobný nátěr, zpětná montáž s novým ukotvením</t>
  </si>
  <si>
    <t>-159398951</t>
  </si>
  <si>
    <t>215</t>
  </si>
  <si>
    <t>767691822</t>
  </si>
  <si>
    <t>Ostatní práce - vyvěšení nebo zavěšení kovových křídel dveří, plochy do 2 m2</t>
  </si>
  <si>
    <t>-507345846</t>
  </si>
  <si>
    <t>https://podminky.urs.cz/item/CS_URS_2025_01/767691822</t>
  </si>
  <si>
    <t>216</t>
  </si>
  <si>
    <t>767-x5</t>
  </si>
  <si>
    <t>Vybourání pancéřovaných dveří vč. zárubně</t>
  </si>
  <si>
    <t>-40479005</t>
  </si>
  <si>
    <t>217</t>
  </si>
  <si>
    <t>767-x1</t>
  </si>
  <si>
    <t>Výroba dodávka a montáž balkonové zábradlí z nerezu vč. ukotvení - spec. dle PD</t>
  </si>
  <si>
    <t>-1676168051</t>
  </si>
  <si>
    <t>218</t>
  </si>
  <si>
    <t>767-x2</t>
  </si>
  <si>
    <t>Stávající ocelové brána - nosný sloupek posunout od fasády o 200mm, zmenšení brány - cena vč. zemních prací, patek, nátěrů, apod...</t>
  </si>
  <si>
    <t>-670469336</t>
  </si>
  <si>
    <t>219</t>
  </si>
  <si>
    <t>767995114</t>
  </si>
  <si>
    <t>Montáž ostatních atypických zámečnických konstrukcí hmotnosti přes 20 do 50 kg</t>
  </si>
  <si>
    <t>1889961323</t>
  </si>
  <si>
    <t>https://podminky.urs.cz/item/CS_URS_2025_01/767995114</t>
  </si>
  <si>
    <t>(2,6+2,6+0,9+0,9+0,38+0,38+0,38+0,38+0,38+0,38)*9,22</t>
  </si>
  <si>
    <t>(1,1+1,1+0,5+0,5+0,38+0,38+0,38+0,38)*9,22</t>
  </si>
  <si>
    <t>220</t>
  </si>
  <si>
    <t>14550317</t>
  </si>
  <si>
    <t>profil ocelový svařovaný jakost S235 průřez čtvercový 80x80x4mm</t>
  </si>
  <si>
    <t>484119884</t>
  </si>
  <si>
    <t>0,129*1,15 'Přepočtené koeficientem množství</t>
  </si>
  <si>
    <t>221</t>
  </si>
  <si>
    <t>767-x6</t>
  </si>
  <si>
    <t>D+M Nová stříška nad vchodovými dveřmi vč. ukotvení - spec. dle PD</t>
  </si>
  <si>
    <t>-1972163305</t>
  </si>
  <si>
    <t>222</t>
  </si>
  <si>
    <t>998767202</t>
  </si>
  <si>
    <t>Přesun hmot pro zámečnické konstrukce stanovený procentní sazbou (%) z ceny vodorovná dopravní vzdálenost do 50 m v objektech výšky přes 6 do 12 m</t>
  </si>
  <si>
    <t>1388347756</t>
  </si>
  <si>
    <t>https://podminky.urs.cz/item/CS_URS_2025_01/998767202</t>
  </si>
  <si>
    <t>783</t>
  </si>
  <si>
    <t>Dokončovací práce - nátěry</t>
  </si>
  <si>
    <t>223</t>
  </si>
  <si>
    <t>783218111</t>
  </si>
  <si>
    <t>Lazurovací nátěr tesařských konstrukcí dvojnásobný syntetický</t>
  </si>
  <si>
    <t>-2090812073</t>
  </si>
  <si>
    <t>https://podminky.urs.cz/item/CS_URS_2025_01/783218111</t>
  </si>
  <si>
    <t>Střešní podhled</t>
  </si>
  <si>
    <t>224</t>
  </si>
  <si>
    <t>783314203</t>
  </si>
  <si>
    <t>Základní antikorozní nátěr zámečnických konstrukcí jednonásobný syntetický samozákladující</t>
  </si>
  <si>
    <t>1093950182</t>
  </si>
  <si>
    <t>https://podminky.urs.cz/item/CS_URS_2025_01/783314203</t>
  </si>
  <si>
    <t>Dvojnásobně</t>
  </si>
  <si>
    <t>((3*4)*(0,18+0,18+0,082+0,082+0,082+0,082))*2</t>
  </si>
  <si>
    <t>225</t>
  </si>
  <si>
    <t>783315101</t>
  </si>
  <si>
    <t>Mezinátěr zámečnických konstrukcí jednonásobný syntetický standardní</t>
  </si>
  <si>
    <t>1997939340</t>
  </si>
  <si>
    <t>https://podminky.urs.cz/item/CS_URS_2025_01/783315101</t>
  </si>
  <si>
    <t>Zárubně dveří 1.PP</t>
  </si>
  <si>
    <t>((0,8+2+2)*0,4)*2</t>
  </si>
  <si>
    <t>Zárubně dveří na půdu</t>
  </si>
  <si>
    <t>(0,8+2+2)*0,25</t>
  </si>
  <si>
    <t>((0,9+2+2)*0,25)*3</t>
  </si>
  <si>
    <t>226</t>
  </si>
  <si>
    <t>783317101</t>
  </si>
  <si>
    <t>Krycí nátěr (email) zámečnických konstrukcí jednonásobný syntetický standardní</t>
  </si>
  <si>
    <t>990837165</t>
  </si>
  <si>
    <t>https://podminky.urs.cz/item/CS_URS_2025_01/783317101</t>
  </si>
  <si>
    <t>784</t>
  </si>
  <si>
    <t>Dokončovací práce - malby a tapety</t>
  </si>
  <si>
    <t>227</t>
  </si>
  <si>
    <t>784121001</t>
  </si>
  <si>
    <t>Oškrabání malby v místnostech výšky do 3,80 m</t>
  </si>
  <si>
    <t>-1926307010</t>
  </si>
  <si>
    <t>https://podminky.urs.cz/item/CS_URS_2025_01/784121001</t>
  </si>
  <si>
    <t>V místě původní přístavby</t>
  </si>
  <si>
    <t>6,9*3,45</t>
  </si>
  <si>
    <t>4,5*3</t>
  </si>
  <si>
    <t>-0,9*2,1</t>
  </si>
  <si>
    <t>(6,15+3,35)*1,35</t>
  </si>
  <si>
    <t>-0,9*1,35</t>
  </si>
  <si>
    <t>228</t>
  </si>
  <si>
    <t>784181121</t>
  </si>
  <si>
    <t>Penetrace podkladu jednonásobná hloubková akrylátová bezbarvá v místnostech výšky do 3,80 m</t>
  </si>
  <si>
    <t>1232403997</t>
  </si>
  <si>
    <t>https://podminky.urs.cz/item/CS_URS_2025_01/784181121</t>
  </si>
  <si>
    <t>Nové omítky a kolem oken a dveří</t>
  </si>
  <si>
    <t>((0,6+0,6+0,6)*5)*0,43</t>
  </si>
  <si>
    <t>((1,2+0,6+0,6)*12)*0,43</t>
  </si>
  <si>
    <t>(0,9+2+2)*0,3</t>
  </si>
  <si>
    <t>((2,4+1,5+1,5)*2)*0,18</t>
  </si>
  <si>
    <t>((1,2+0,9+0,9)*5)*0,33</t>
  </si>
  <si>
    <t>((1,2+1,5+1,5)*25)*0,33</t>
  </si>
  <si>
    <t>((1,2+0,9+0,9)*10)*0,18</t>
  </si>
  <si>
    <t>((1,2+1,5+1,5)*38)*0,18</t>
  </si>
  <si>
    <t>((1,2+0,6+0,6)*2)*0,12</t>
  </si>
  <si>
    <t>2,4*(1,4+1,5)</t>
  </si>
  <si>
    <t>(2,1+2,1+0,95+0,95)*0,3</t>
  </si>
  <si>
    <t>((1,5+0,95+0,95)*2)*0,3</t>
  </si>
  <si>
    <t>V přístavbě - nově zateplená stěna</t>
  </si>
  <si>
    <t>(0,9+2,1+2,1)*0,16</t>
  </si>
  <si>
    <t>(1,35+1,35)*0,16</t>
  </si>
  <si>
    <t>SDk šachtové stěny</t>
  </si>
  <si>
    <t>SDK podhledy</t>
  </si>
  <si>
    <t>Rezerva na malby po provádění jádrových vrtů a řezání stropů</t>
  </si>
  <si>
    <t>229</t>
  </si>
  <si>
    <t>784211101</t>
  </si>
  <si>
    <t>Malby z malířských směsí oděruvzdorných za mokra dvojnásobné, bílé za mokra oděruvzdorné výborně v místnostech výšky do 3,80 m</t>
  </si>
  <si>
    <t>-1941731958</t>
  </si>
  <si>
    <t>https://podminky.urs.cz/item/CS_URS_2025_01/784211101</t>
  </si>
  <si>
    <t>02 - Střecha</t>
  </si>
  <si>
    <t xml:space="preserve"> </t>
  </si>
  <si>
    <t>997 - Přesun sutě</t>
  </si>
  <si>
    <t>762 - Konstrukce tesařské</t>
  </si>
  <si>
    <t>764 - Konstrukce klempířské</t>
  </si>
  <si>
    <t xml:space="preserve">    765 - Krytina skládaná</t>
  </si>
  <si>
    <t>-327265788</t>
  </si>
  <si>
    <t>997013214</t>
  </si>
  <si>
    <t>Vnitrostaveništní doprava suti a vybouraných hmot vodorovně do 50 m s naložením ručně pro budovy a haly výšky přes 12 do 15 m</t>
  </si>
  <si>
    <t>-758744607</t>
  </si>
  <si>
    <t>https://podminky.urs.cz/item/CS_URS_2025_01/997013214</t>
  </si>
  <si>
    <t>-1765896629</t>
  </si>
  <si>
    <t>-1536538829</t>
  </si>
  <si>
    <t>3,138*5</t>
  </si>
  <si>
    <t>(0,071+2,472)*25</t>
  </si>
  <si>
    <t>-1186552195</t>
  </si>
  <si>
    <t>-910488240</t>
  </si>
  <si>
    <t>762341811</t>
  </si>
  <si>
    <t>Demontáž bednění a laťování bednění střech rovných, obloukových, sklonu do 60° se všemi nadstřešními konstrukcemi z prken hrubých, hoblovaných tl. do 32 mm</t>
  </si>
  <si>
    <t>957939279</t>
  </si>
  <si>
    <t>https://podminky.urs.cz/item/CS_URS_2025_01/762341811</t>
  </si>
  <si>
    <t>30%</t>
  </si>
  <si>
    <t>30,21*7,61*2*0,3</t>
  </si>
  <si>
    <t>12,6*3,35*2*0,3</t>
  </si>
  <si>
    <t>-0,6*0,6*5*0,3</t>
  </si>
  <si>
    <t>-2,77*1,32*3*0,3</t>
  </si>
  <si>
    <t>-2,44*0,4*3*0,3</t>
  </si>
  <si>
    <t>3,36*0,8*3*0,3</t>
  </si>
  <si>
    <t>1,14*1,85*6*0,3</t>
  </si>
  <si>
    <t>762083122</t>
  </si>
  <si>
    <t>Impregnace řeziva máčením proti dřevokaznému hmyzu, houbám a plísním, třída ohrožení 3 a 4 (dřevo v exteriéru)</t>
  </si>
  <si>
    <t>93524051</t>
  </si>
  <si>
    <t>https://podminky.urs.cz/item/CS_URS_2025_01/762083122</t>
  </si>
  <si>
    <t>762341210</t>
  </si>
  <si>
    <t>Montáž bednění střech rovných a šikmých sklonu do 60° s vyřezáním otvorů z prken hrubých na sraz tl. do 32 mm</t>
  </si>
  <si>
    <t>-198814647</t>
  </si>
  <si>
    <t>https://podminky.urs.cz/item/CS_URS_2025_01/762341210</t>
  </si>
  <si>
    <t>1850290420</t>
  </si>
  <si>
    <t>164,771*0,025</t>
  </si>
  <si>
    <t>4,119*1,15 'Přepočtené koeficientem množství</t>
  </si>
  <si>
    <t>-1229096970</t>
  </si>
  <si>
    <t>762-x1</t>
  </si>
  <si>
    <t>Zhotovení prostupů střechou pro VZT, zapravení po vybourání komínu, apod.</t>
  </si>
  <si>
    <t>1315811459</t>
  </si>
  <si>
    <t>998762313</t>
  </si>
  <si>
    <t>Přesun hmot pro konstrukce tesařské stanovený procentní sazbou (%) z ceny vodorovná dopravní vzdálenost do 50 m ruční (bez užití mechanizace) v objektech výšky přes 12 do 24 m</t>
  </si>
  <si>
    <t>-86351656</t>
  </si>
  <si>
    <t>https://podminky.urs.cz/item/CS_URS_2025_01/998762313</t>
  </si>
  <si>
    <t>764001841</t>
  </si>
  <si>
    <t>Demontáž klempířských konstrukcí krytiny ze šablon do suti</t>
  </si>
  <si>
    <t>893341519</t>
  </si>
  <si>
    <t>https://podminky.urs.cz/item/CS_URS_2025_01/764001841</t>
  </si>
  <si>
    <t>30,21*7,61*2</t>
  </si>
  <si>
    <t>12,6*3,35*2</t>
  </si>
  <si>
    <t>-0,6*0,6*5</t>
  </si>
  <si>
    <t>-2,77*1,32*3</t>
  </si>
  <si>
    <t>-2,44*0,4*3</t>
  </si>
  <si>
    <t>3,36*0,8*3</t>
  </si>
  <si>
    <t>1,14*1,85*6</t>
  </si>
  <si>
    <t>764001851</t>
  </si>
  <si>
    <t>Demontáž klempířských konstrukcí oplechování hřebene s větrací mřížkou nebo podkladním plechem do suti</t>
  </si>
  <si>
    <t>1744395347</t>
  </si>
  <si>
    <t>https://podminky.urs.cz/item/CS_URS_2025_01/764001851</t>
  </si>
  <si>
    <t>30,21+1,14*3</t>
  </si>
  <si>
    <t>764001871</t>
  </si>
  <si>
    <t>Demontáž klempířských konstrukcí oplechování nároží s větrací mřížkou nebo podkladním plechem do suti</t>
  </si>
  <si>
    <t>-1175435116</t>
  </si>
  <si>
    <t>https://podminky.urs.cz/item/CS_URS_2025_01/764001871</t>
  </si>
  <si>
    <t>7,61*4+1,85*6</t>
  </si>
  <si>
    <t>764001891</t>
  </si>
  <si>
    <t>Demontáž klempířských konstrukcí oplechování úžlabí do suti</t>
  </si>
  <si>
    <t>-15808338</t>
  </si>
  <si>
    <t>https://podminky.urs.cz/item/CS_URS_2025_01/764001891</t>
  </si>
  <si>
    <t>1,85*6</t>
  </si>
  <si>
    <t>764002812</t>
  </si>
  <si>
    <t>Demontáž klempířských konstrukcí okapového plechu do suti, v krytině skládané</t>
  </si>
  <si>
    <t>1057185251</t>
  </si>
  <si>
    <t>https://podminky.urs.cz/item/CS_URS_2025_01/764002812</t>
  </si>
  <si>
    <t>40,53+40,53+12,6+12,6+1,14*6+3,16+3,36*2</t>
  </si>
  <si>
    <t>764002821</t>
  </si>
  <si>
    <t>Demontáž klempířských konstrukcí střešního výlezu do suti</t>
  </si>
  <si>
    <t>1156395185</t>
  </si>
  <si>
    <t>https://podminky.urs.cz/item/CS_URS_2025_01/764002821</t>
  </si>
  <si>
    <t>764002831</t>
  </si>
  <si>
    <t>Demontáž klempířských konstrukcí sněhového zachytávače do suti</t>
  </si>
  <si>
    <t>513782823</t>
  </si>
  <si>
    <t>https://podminky.urs.cz/item/CS_URS_2025_01/764002831</t>
  </si>
  <si>
    <t>-64270923</t>
  </si>
  <si>
    <t>1,32*6</t>
  </si>
  <si>
    <t>764004821</t>
  </si>
  <si>
    <t>Demontáž klempířských konstrukcí žlabu nástřešního do suti</t>
  </si>
  <si>
    <t>-1930821607</t>
  </si>
  <si>
    <t>https://podminky.urs.cz/item/CS_URS_2025_01/764004821</t>
  </si>
  <si>
    <t>40,53+40,53+12,6+12,6</t>
  </si>
  <si>
    <t>764121453</t>
  </si>
  <si>
    <t>Krytina z hliníkového plechu s úpravou u okapů, prostupů a výčnělků ze šablon, počet kusů přes 4 do 10 ks/m2 přes 30 do 60°</t>
  </si>
  <si>
    <t>-766942472</t>
  </si>
  <si>
    <t>https://podminky.urs.cz/item/CS_URS_2025_01/764121453</t>
  </si>
  <si>
    <t>764221406</t>
  </si>
  <si>
    <t>Oplechování střešních prvků z hliníkového plechu hřebene větraného, včetně větrací mřížky rš 500 mm</t>
  </si>
  <si>
    <t>-325505112</t>
  </si>
  <si>
    <t>https://podminky.urs.cz/item/CS_URS_2025_01/764221406</t>
  </si>
  <si>
    <t>764221436</t>
  </si>
  <si>
    <t>Oplechování střešních prvků z hliníkového plechu nároží větraného, včetně větrací mřížky rš 500 mm</t>
  </si>
  <si>
    <t>-369688162</t>
  </si>
  <si>
    <t>https://podminky.urs.cz/item/CS_URS_2025_01/764221436</t>
  </si>
  <si>
    <t>764221467</t>
  </si>
  <si>
    <t>Oplechování střešních prvků z hliníkového plechu úžlabí rš 670 mm</t>
  </si>
  <si>
    <t>303223184</t>
  </si>
  <si>
    <t>https://podminky.urs.cz/item/CS_URS_2025_01/764221467</t>
  </si>
  <si>
    <t>764222433/R</t>
  </si>
  <si>
    <t>Oplechování střešních prvků z hliníkového plechu okapu okapovým plechem střechy rovné rš 230 mm</t>
  </si>
  <si>
    <t>1574547664</t>
  </si>
  <si>
    <t>764223451</t>
  </si>
  <si>
    <t>Oplechování střešních prvků z hliníkového plechu střešní výlez rozměru 600 x 600 mm, střechy s krytinou skládanou ze šablon</t>
  </si>
  <si>
    <t>67992936</t>
  </si>
  <si>
    <t>https://podminky.urs.cz/item/CS_URS_2025_01/764223451</t>
  </si>
  <si>
    <t>764321416/R</t>
  </si>
  <si>
    <t>Lemování zdí z hliníkového plechu rš 500 mm</t>
  </si>
  <si>
    <t>682315899</t>
  </si>
  <si>
    <t>764-x2</t>
  </si>
  <si>
    <t>D+M Sněhový zachytávač lopatkový s povrchovou úpravou, dl. 500mm</t>
  </si>
  <si>
    <t>-53025260</t>
  </si>
  <si>
    <t>764543409</t>
  </si>
  <si>
    <t>Žlab nadokapní (nástřešní) z titanzinkového předzvětralého plechu oblého tvaru, včetně háků, čel a hrdel rš 800 mm</t>
  </si>
  <si>
    <t>1892077449</t>
  </si>
  <si>
    <t>https://podminky.urs.cz/item/CS_URS_2025_01/764543409</t>
  </si>
  <si>
    <t>764543429</t>
  </si>
  <si>
    <t>Žlab nadokapní (nástřešní) z titanzinkového předzvětralého plechu Příplatek k cenám za zvýšenou pracnost při provedení rohu nebo koutu rš 800 mm</t>
  </si>
  <si>
    <t>-2090237082</t>
  </si>
  <si>
    <t>https://podminky.urs.cz/item/CS_URS_2025_01/764543429</t>
  </si>
  <si>
    <t>764-x1</t>
  </si>
  <si>
    <t>D+M Kotlík pro nástřešní žlab z TiZn předzvětralého plechu</t>
  </si>
  <si>
    <t>-1607941515</t>
  </si>
  <si>
    <t>764-x3</t>
  </si>
  <si>
    <t>D+M Ostatní příslušenství střechy - např. držák antény, prostupy pro potrubí a kabely k VZT jednotkám, apod. - spec. dle PD</t>
  </si>
  <si>
    <t>710510425</t>
  </si>
  <si>
    <t>998764313</t>
  </si>
  <si>
    <t>Přesun hmot pro konstrukce klempířské stanovený procentní sazbou (%) z ceny vodorovná dopravní vzdálenost do 50 m ruční (bez užtití mechanizace) v objektech výšky přes 12 do 24 m</t>
  </si>
  <si>
    <t>-1705298587</t>
  </si>
  <si>
    <t>https://podminky.urs.cz/item/CS_URS_2025_01/998764313</t>
  </si>
  <si>
    <t>765</t>
  </si>
  <si>
    <t>Krytina skládaná</t>
  </si>
  <si>
    <t>765191023</t>
  </si>
  <si>
    <t>Montáž pojistné hydroizolační nebo parotěsné fólie kladené ve sklonu přes 20° s lepenými přesahy na bednění nebo tepelnou izolaci</t>
  </si>
  <si>
    <t>-834741643</t>
  </si>
  <si>
    <t>https://podminky.urs.cz/item/CS_URS_2025_01/765191023</t>
  </si>
  <si>
    <t>28329036</t>
  </si>
  <si>
    <t>fólie kontaktní difuzně propustná pro doplňkovou hydroizolační vrstvu, třívrstvá mikroporézní PP 150g/m2 s integrovanou samolepící páskou</t>
  </si>
  <si>
    <t>-547133277</t>
  </si>
  <si>
    <t>549,237*1,2 'Přepočtené koeficientem množství</t>
  </si>
  <si>
    <t>765191911</t>
  </si>
  <si>
    <t>Demontáž pojistné hydroizolační fólie kladené ve sklonu přes 30°</t>
  </si>
  <si>
    <t>1129258612</t>
  </si>
  <si>
    <t>https://podminky.urs.cz/item/CS_URS_2025_01/765191911</t>
  </si>
  <si>
    <t>998765313</t>
  </si>
  <si>
    <t>Přesun hmot pro krytiny skládané stanovený procentní sazbou (%) z ceny vodorovná dopravní vzdálenost do 50 m ruční (bez užití mechanizace) na objektech výšky přes 12 do 24 m</t>
  </si>
  <si>
    <t>1008350173</t>
  </si>
  <si>
    <t>https://podminky.urs.cz/item/CS_URS_2025_01/998765313</t>
  </si>
  <si>
    <t>03 - Vzduchotechnika</t>
  </si>
  <si>
    <t>D1 - Větrání učeben 1.NP - 3.NP</t>
  </si>
  <si>
    <t>D2 - Větrání m.č. 0.02</t>
  </si>
  <si>
    <t>D3 - Větrání m.č. 0.03</t>
  </si>
  <si>
    <t>D4 - Větrání sociálních zařízení</t>
  </si>
  <si>
    <t>D5 - Pomocný materiál</t>
  </si>
  <si>
    <t>D6 - MaR</t>
  </si>
  <si>
    <t>D1</t>
  </si>
  <si>
    <t>Větrání učeben 1.NP - 3.NP</t>
  </si>
  <si>
    <t>Pol1</t>
  </si>
  <si>
    <t>Rekuperační jednotka, Vp=4.990m3/h, dpext=300 Pa, Vo=4.990m3/h, dpext=300 Pa.</t>
  </si>
  <si>
    <t>ks</t>
  </si>
  <si>
    <t xml:space="preserve">Poznámka k položce:_x000D_
vč. pružných manžet a klapek_x000D_
Větrací jednotka do vnitřního prostředí pro přívod a odvod větracího vzduchu s deskovým rekuperátorem. Sestava: Přívod - uzavírací klapka pro ovládání servopohonem na vstupu čerstvého vzduchu, filtr, rekuperátor, elektrický ohřívač, přímý výparník R410A, ventilátor, filtr. Odvod - uzavírací klapka pro ovládání servopohonem, filtr, odvodní ventilátor, rekuperátor. Parametry dle tabulky výkonů. EC motory ventilátorů._x000D_
VZT jednotka s rekuperací a kondenzačním ohřevem/chlazením, ovládaná z MaR obsahuje:_x000D_
-	Ovládání kondenzační jednotky pomocí Modbus_x000D_
-	5 VZT klapek_x000D_
-	Snímání teploty_x000D_
-	Ovládání otáček motorů </t>
  </si>
  <si>
    <t>Pol2</t>
  </si>
  <si>
    <t>Rozvaděč pro měření a regulaci včetně dálkového ovládání, čidel, servopohonů, prokabelování, uvedení do provozu</t>
  </si>
  <si>
    <t>Pol4</t>
  </si>
  <si>
    <t>Kondenzační jednotka Qch=23,0kW, Qt=27,0 kW, včetně komunikačního modulu a modulu omezení výkonu</t>
  </si>
  <si>
    <t>Pol5</t>
  </si>
  <si>
    <t>Tlumič hluku 800x600, L=1.0 m</t>
  </si>
  <si>
    <t>Pol6</t>
  </si>
  <si>
    <t>Nasávací kus 710x630 se sítem</t>
  </si>
  <si>
    <t>Pol7</t>
  </si>
  <si>
    <t>Výfukový kus 710x630 se sítem</t>
  </si>
  <si>
    <t>Pol8</t>
  </si>
  <si>
    <t>Regulátor variabilního průtoku 100</t>
  </si>
  <si>
    <t xml:space="preserve">Poznámka k položce:_x000D_
Regulátory na přívodech budou ovládány systémem MaR na základě hodnot získaných z čidel CO2, regulátory na odvodech budou tímto systémem ovládány synchronně s přívodními regulátory tak, aby byl zajištěn rovnotlak. </t>
  </si>
  <si>
    <t>Pol9</t>
  </si>
  <si>
    <t>Regulátor variabilního průtoku 125</t>
  </si>
  <si>
    <t>Pol10</t>
  </si>
  <si>
    <t>Regulátor variabilního průtoku 160</t>
  </si>
  <si>
    <t>Pol11</t>
  </si>
  <si>
    <t>Regulátor variabilního průtoku 200</t>
  </si>
  <si>
    <t>Pol12</t>
  </si>
  <si>
    <t>Přívodní vyústka dvouřadá 200x100 s regulací R1</t>
  </si>
  <si>
    <t>Pol13</t>
  </si>
  <si>
    <t>Přívodní vyústka dvouřadá 300x100 s regulací R1</t>
  </si>
  <si>
    <t>Pol14</t>
  </si>
  <si>
    <t>Odvodní vyústka jednořadá 200x100 s regulací R1</t>
  </si>
  <si>
    <t>Pol15</t>
  </si>
  <si>
    <t>Odvodní vyústka jednořadá 300x100 s regulací R1</t>
  </si>
  <si>
    <t>Pol16</t>
  </si>
  <si>
    <t>Odvodní vyústka jednořadá 400x100 s regulací R1</t>
  </si>
  <si>
    <t>Pol17</t>
  </si>
  <si>
    <t>Potrubí čtyřhr.sk.I- plech pozink., těsné</t>
  </si>
  <si>
    <t>Poznámka k položce:_x000D_
včetně tvarovek</t>
  </si>
  <si>
    <t>Pol18</t>
  </si>
  <si>
    <t>Potrubí chladiva včetně komunikačního kabelu a parotěsné izolace</t>
  </si>
  <si>
    <t>bm</t>
  </si>
  <si>
    <t>Pol19</t>
  </si>
  <si>
    <t>Spiro potrubí SR 200</t>
  </si>
  <si>
    <t>Pol20</t>
  </si>
  <si>
    <t>Spiro potrubí SR 160</t>
  </si>
  <si>
    <t>Pol21</t>
  </si>
  <si>
    <t>Spiro potrubí SR 125</t>
  </si>
  <si>
    <t>Pol22</t>
  </si>
  <si>
    <t>Spiro potrubí SR 100</t>
  </si>
  <si>
    <t>Pol23</t>
  </si>
  <si>
    <t>Protipožární izolace, požární odolnost EI30i - potrubí a jednotky na půdě</t>
  </si>
  <si>
    <t>Pol24</t>
  </si>
  <si>
    <t>Tlumič hluku Sonoultra D100</t>
  </si>
  <si>
    <t>Pol25</t>
  </si>
  <si>
    <t>Tlumič hluku Sonoultra D125</t>
  </si>
  <si>
    <t>Pol26</t>
  </si>
  <si>
    <t>Tlumič hluku Sonoultra D160</t>
  </si>
  <si>
    <t>Pol27</t>
  </si>
  <si>
    <t>Tlumič hluku Sonoultra D200</t>
  </si>
  <si>
    <t>D2</t>
  </si>
  <si>
    <t>Větrání m.č. 0.02</t>
  </si>
  <si>
    <t>Pol28</t>
  </si>
  <si>
    <t>Rekuperační jednotka, Vp=250m3/h, dpext=250 Pa, Vo=250m3/h, dpext=250 Pa.</t>
  </si>
  <si>
    <t>Poznámka k položce:_x000D_
vč. pružných manžet a klapek_x000D_
Větrací jednotka do vnitřního prostředí pro přívod a odvod větracího vzduchu s deskovým rekuperátorem. Sestava: Přívod - uzavírací klapka pro ovládání servopohonem na vstupu čerstvého vzduchu, filtr, rekuperátor, , ventilátor, filtr. Odvod - uzavírací klapka pro ovládání servopohonem, filtr, odvodní ventilátor, rekuperátor. Parametry dle tabulky výkonů. EC motory ventilátorů.</t>
  </si>
  <si>
    <t>Pol29</t>
  </si>
  <si>
    <t>Rozvaděč pro měření a regulaci včetně dálkového ovládání, čidel, servopohonů, prokabelování</t>
  </si>
  <si>
    <t>Pol30</t>
  </si>
  <si>
    <t>Přívodní protideťová žaluzie D160</t>
  </si>
  <si>
    <t>Pol31</t>
  </si>
  <si>
    <t>Výfuková protideťová žaluzie D160</t>
  </si>
  <si>
    <t>Pol32</t>
  </si>
  <si>
    <t>Přívodní vyústka dvouřadá 225x75 s regulací R1 do kruh. potrubí</t>
  </si>
  <si>
    <t>Pol33</t>
  </si>
  <si>
    <t>Odvodní vyústka jednořadá 325x125 s regulací R1 do kruh. potrubí</t>
  </si>
  <si>
    <t>D3</t>
  </si>
  <si>
    <t>Větrání m.č. 0.03</t>
  </si>
  <si>
    <t>D4</t>
  </si>
  <si>
    <t>Větrání sociálních zařízení</t>
  </si>
  <si>
    <t>Pol34</t>
  </si>
  <si>
    <t>Ventilátor do kruh.potr. Qv=210m3/h, dp=100Pa</t>
  </si>
  <si>
    <t>Poznámka k položce:_x000D_
včetně pružných manžet a přetlakové klapky</t>
  </si>
  <si>
    <t>Pol35</t>
  </si>
  <si>
    <t>Ventilátor do kruh.potr. Qv=260m3/h, dp=100Pa</t>
  </si>
  <si>
    <t>Pol36</t>
  </si>
  <si>
    <t>Ventilátor do kruh.potr. Qv=320m3/h, dp=100Pa</t>
  </si>
  <si>
    <t>Pol37</t>
  </si>
  <si>
    <t>Tlumič hluku kruhový D160/600</t>
  </si>
  <si>
    <t>Pol38</t>
  </si>
  <si>
    <t>Odvodní talířový ventil D125</t>
  </si>
  <si>
    <t>Pol39</t>
  </si>
  <si>
    <t>Ohebná hadice D 125</t>
  </si>
  <si>
    <t>D5</t>
  </si>
  <si>
    <t>Pomocný materiál</t>
  </si>
  <si>
    <t>Pol40</t>
  </si>
  <si>
    <t>Montážní, závěsný, těsnící a spojovací materiál</t>
  </si>
  <si>
    <t>Pol41</t>
  </si>
  <si>
    <t>Měření hluku</t>
  </si>
  <si>
    <t>kpl</t>
  </si>
  <si>
    <t>Pol42</t>
  </si>
  <si>
    <t>Zaškolení obsluhy</t>
  </si>
  <si>
    <t>hod</t>
  </si>
  <si>
    <t>Pol43</t>
  </si>
  <si>
    <t>Zaregulování, protokol o zkouškách</t>
  </si>
  <si>
    <t>Pol44</t>
  </si>
  <si>
    <t>Zprovoznění - zkušební provoz</t>
  </si>
  <si>
    <t>Pol55</t>
  </si>
  <si>
    <t>Stavební přípomoc</t>
  </si>
  <si>
    <t>kompl</t>
  </si>
  <si>
    <t>-1094145631</t>
  </si>
  <si>
    <t>D6</t>
  </si>
  <si>
    <t>MaR</t>
  </si>
  <si>
    <t>Pol56</t>
  </si>
  <si>
    <t>Nadřazený systém PLC pro centrální sběr dat včetně dálkové správy</t>
  </si>
  <si>
    <t>1093128192</t>
  </si>
  <si>
    <t>Pol57</t>
  </si>
  <si>
    <t>Čidlo CO2 nebo kombinované CO2, teplota, vlhkost do místností 3NP</t>
  </si>
  <si>
    <t>-578913444</t>
  </si>
  <si>
    <t>Pol58</t>
  </si>
  <si>
    <t>Čidlo CO2 nebo kombinované CO2, teplota, vlhkost do místností 2NP</t>
  </si>
  <si>
    <t>491453390</t>
  </si>
  <si>
    <t>Pol59</t>
  </si>
  <si>
    <t>Čidlo CO2 nebo kombinované CO2, teplota, vlhkost do místností 1NP</t>
  </si>
  <si>
    <t>275202882</t>
  </si>
  <si>
    <t>Pol60</t>
  </si>
  <si>
    <t>Čidlo CO2 nebo kombinované CO2, teplota, vlhkost do místností 1PP</t>
  </si>
  <si>
    <t>2004102247</t>
  </si>
  <si>
    <t>Pol61</t>
  </si>
  <si>
    <t>Servopohon VZT klapek v místnostech 3NP</t>
  </si>
  <si>
    <t>-644179688</t>
  </si>
  <si>
    <t>Pol62</t>
  </si>
  <si>
    <t>Servopohon VZT klapek v místnostech 2NP</t>
  </si>
  <si>
    <t>-2000605240</t>
  </si>
  <si>
    <t>Pol63</t>
  </si>
  <si>
    <t>Servopohon VZT klapek v místnostech 1NP</t>
  </si>
  <si>
    <t>-1584809553</t>
  </si>
  <si>
    <t>Pol64</t>
  </si>
  <si>
    <t>Diferenční manometr kontroly ventilátoru s možností řízení z MaR</t>
  </si>
  <si>
    <t>-1887851893</t>
  </si>
  <si>
    <t>Pol65</t>
  </si>
  <si>
    <t>Diferenční manostat pro kontrolu filtrů v rekuperační jednotce 1PP</t>
  </si>
  <si>
    <t>-1689738347</t>
  </si>
  <si>
    <t>Pol66</t>
  </si>
  <si>
    <t>Dálkové ovládání rekuperační jednotky v 1PP a řízení otáček invertorem</t>
  </si>
  <si>
    <t>-1284121908</t>
  </si>
  <si>
    <t>Pol67</t>
  </si>
  <si>
    <t>Ovládání elektrického ohřevu vzduchu v 1PP a na půdě</t>
  </si>
  <si>
    <t>-1137926251</t>
  </si>
  <si>
    <t>Pol68</t>
  </si>
  <si>
    <t>Teplotní čidla kontroly spínání ohřevu vzduchu</t>
  </si>
  <si>
    <t>-2138300942</t>
  </si>
  <si>
    <t>Pol69</t>
  </si>
  <si>
    <t>Napojení požárních klapek na EPS</t>
  </si>
  <si>
    <t>156616018</t>
  </si>
  <si>
    <t xml:space="preserve">05 - Hromosvod </t>
  </si>
  <si>
    <t>PSV - PSV</t>
  </si>
  <si>
    <t xml:space="preserve">    741-2 - Elektroinstalace - Doplnění hromosvodu</t>
  </si>
  <si>
    <t xml:space="preserve">    749 - Elektromontáže - ostatní práce a konstrukce</t>
  </si>
  <si>
    <t>741-2</t>
  </si>
  <si>
    <t>Elektroinstalace - Doplnění hromosvodu</t>
  </si>
  <si>
    <t>741420021</t>
  </si>
  <si>
    <t>Montáž hromosvodného vedení svorek se 2 šrouby</t>
  </si>
  <si>
    <t>1186184</t>
  </si>
  <si>
    <t>SVORKA SS</t>
  </si>
  <si>
    <t>741420022</t>
  </si>
  <si>
    <t>Montáž hromosvodného vedení svorek se 3 a více šrouby</t>
  </si>
  <si>
    <t>1219312</t>
  </si>
  <si>
    <t>SVORKA SJ 1</t>
  </si>
  <si>
    <t>741430003</t>
  </si>
  <si>
    <t>Montáž jímacích tyčí délky do 1 m, na konstrukci ocelovou</t>
  </si>
  <si>
    <t>1214438</t>
  </si>
  <si>
    <t>JIMACI TYC JR 0.5 vč. stojny</t>
  </si>
  <si>
    <t>741430003.1</t>
  </si>
  <si>
    <t>Montáž jímacích tyčí délky do 3 m, na konstrukci ocelovou</t>
  </si>
  <si>
    <t>1214438.1</t>
  </si>
  <si>
    <t>JIMACI TYC JR 1.0 vč. stojny</t>
  </si>
  <si>
    <t>741420001</t>
  </si>
  <si>
    <t>Montáž hromosvodného vedení svodových drátů nebo lan s podpěrami, Ø do 10 mm</t>
  </si>
  <si>
    <t>1233010</t>
  </si>
  <si>
    <t>DRAT 10 FeZn</t>
  </si>
  <si>
    <t>1233010.1</t>
  </si>
  <si>
    <t>DRAT 8 AlMgSi T/4 MEKKY Z415</t>
  </si>
  <si>
    <t>741420001.1</t>
  </si>
  <si>
    <t>Montáž pas hromosvodový zemnící D do 50x5 mm</t>
  </si>
  <si>
    <t>1233010.2</t>
  </si>
  <si>
    <t>Pas zamnící FeZn 30x4mm</t>
  </si>
  <si>
    <t>749</t>
  </si>
  <si>
    <t>Elektromontáže - ostatní práce a konstrukce</t>
  </si>
  <si>
    <t>K002</t>
  </si>
  <si>
    <t>Zemní práce - výkop hl. 0,7m vč. opětovného zasypání a hutnění</t>
  </si>
  <si>
    <t>M001</t>
  </si>
  <si>
    <t>Drobný spoj materiál</t>
  </si>
  <si>
    <t>K006</t>
  </si>
  <si>
    <t>Elektro revize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</si>
  <si>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</si>
  <si>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</si>
  <si>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</si>
  <si>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</si>
  <si>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</si>
  <si>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</si>
  <si>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</si>
  <si>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</si>
  <si>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</si>
  <si>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</si>
  <si>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</si>
  <si>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</si>
  <si>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</si>
  <si>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</si>
  <si>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</si>
  <si>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</si>
  <si>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</si>
  <si>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</si>
  <si>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</si>
  <si>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</si>
  <si>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</si>
  <si>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</si>
  <si>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</si>
  <si>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</si>
  <si>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</si>
  <si>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</si>
  <si>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</si>
  <si>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</si>
  <si>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</si>
  <si>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</si>
  <si>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</si>
  <si>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</si>
  <si>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</si>
  <si>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</si>
  <si>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</si>
  <si>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</si>
  <si>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</si>
  <si>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</si>
  <si>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</si>
  <si>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</si>
  <si>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</si>
  <si>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</si>
  <si>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</si>
  <si>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</si>
  <si>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</si>
  <si>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</si>
  <si>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</si>
  <si>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</si>
  <si>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</si>
  <si>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</si>
  <si>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</si>
  <si>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</si>
  <si>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</si>
  <si>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</si>
  <si>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</si>
  <si>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</si>
  <si>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</si>
  <si>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</si>
  <si>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</si>
  <si>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</si>
  <si>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</si>
  <si>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</si>
  <si>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</si>
  <si>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</si>
  <si>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</si>
  <si>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</si>
  <si>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</si>
  <si>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</si>
  <si>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</si>
  <si>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</si>
  <si>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</si>
  <si>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</si>
  <si>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</si>
  <si>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</si>
  <si>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</si>
  <si>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</si>
  <si>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</si>
  <si>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</si>
  <si>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</si>
  <si>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</si>
  <si>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</si>
  <si>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</si>
  <si>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</si>
  <si>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</si>
  <si>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</si>
  <si>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</si>
  <si>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</si>
  <si>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</si>
  <si>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</si>
  <si>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</si>
  <si>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</si>
  <si>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</si>
  <si>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</si>
  <si>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</si>
  <si>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</si>
  <si>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</si>
  <si>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</si>
  <si>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</si>
  <si>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</si>
  <si>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</si>
  <si>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</si>
  <si>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</si>
  <si>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</si>
  <si>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</si>
  <si>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</si>
  <si>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</si>
  <si>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</si>
  <si>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</si>
  <si>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</si>
  <si>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</si>
  <si>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</si>
  <si>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</si>
  <si>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</si>
  <si>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</si>
  <si>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</si>
  <si>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</si>
  <si>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</si>
  <si>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</si>
  <si>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</si>
  <si>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</si>
  <si>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</si>
  <si>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</si>
  <si>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</si>
  <si>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</si>
  <si>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</si>
  <si>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</si>
  <si>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</si>
  <si>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</si>
  <si>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</si>
  <si>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</si>
  <si>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</si>
  <si>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</si>
  <si>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</si>
  <si>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</si>
  <si>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</si>
  <si>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</si>
  <si>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</si>
  <si>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</si>
  <si>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</si>
  <si>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</si>
  <si>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</si>
  <si>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</si>
  <si>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</si>
  <si>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</si>
  <si>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</si>
  <si>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</si>
  <si>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</si>
  <si>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</si>
  <si>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</si>
  <si>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</si>
  <si>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</si>
  <si>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</si>
  <si>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</si>
  <si>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</si>
  <si>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</si>
  <si>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</si>
  <si>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</si>
  <si>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</si>
  <si>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</si>
  <si>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</si>
  <si>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</si>
  <si>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</si>
  <si>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</si>
  <si>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</si>
  <si>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</si>
  <si>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</si>
  <si>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</si>
  <si>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</si>
  <si>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</si>
  <si>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</si>
  <si>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</si>
  <si>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</si>
  <si>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</si>
  <si>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</si>
  <si>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</si>
  <si>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</si>
  <si>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</si>
  <si>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</si>
  <si>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</si>
  <si>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</si>
  <si>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</si>
  <si>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</si>
  <si>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</si>
  <si>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</si>
  <si>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</si>
  <si>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</si>
  <si>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</si>
  <si>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CENA bez DPH (Kč)</t>
  </si>
  <si>
    <t>NÁKLADY hl.XI celkem</t>
  </si>
  <si>
    <t>investorská činnost</t>
  </si>
  <si>
    <t>revize</t>
  </si>
  <si>
    <t>kompletační činnost</t>
  </si>
  <si>
    <t>NÁKLADY hl.VI celkem</t>
  </si>
  <si>
    <t>PV/ rušení provozem investora</t>
  </si>
  <si>
    <t>zařízení staveniště</t>
  </si>
  <si>
    <t>NÁKLADY hl.III celkem</t>
  </si>
  <si>
    <t>ostatní náklady</t>
  </si>
  <si>
    <t>materiál+výkony celkem</t>
  </si>
  <si>
    <t>dodávky celkem</t>
  </si>
  <si>
    <t>PPV pro elektromontáže</t>
  </si>
  <si>
    <t>demontáže</t>
  </si>
  <si>
    <t>elektromontáže</t>
  </si>
  <si>
    <t>materiál podružný</t>
  </si>
  <si>
    <t>prořez</t>
  </si>
  <si>
    <t>materiál elektromontážní</t>
  </si>
  <si>
    <t>přesun dodávek</t>
  </si>
  <si>
    <t>doprava dodávek</t>
  </si>
  <si>
    <t>dodávky zařízení</t>
  </si>
  <si>
    <t>cena /Kč/</t>
  </si>
  <si>
    <t>základ</t>
  </si>
  <si>
    <t>p.č.</t>
  </si>
  <si>
    <t>Rekapitulace ceny</t>
  </si>
  <si>
    <t>objekt: Poštovní 654, Horní Savkov, st.p.č. 906</t>
  </si>
  <si>
    <t>název akce: Snížení energetické náročnosti školy Šance</t>
  </si>
  <si>
    <t>ON</t>
  </si>
  <si>
    <t>součet</t>
  </si>
  <si>
    <t>*</t>
  </si>
  <si>
    <t>S</t>
  </si>
  <si>
    <t>vysekání rýhy/zeď cihla/ hl.do 30mm/š.do 30mm</t>
  </si>
  <si>
    <t>vysekání rýhy/zeď cihla/ hl.do 50mm/š.do 100mm</t>
  </si>
  <si>
    <t>vysekání rýhy/zeď cihla/ hl.do 70mm/š.do 70mm</t>
  </si>
  <si>
    <t>vybourání otvoru ve zdi/cihla/ do 1m2/tl.do 0,30m</t>
  </si>
  <si>
    <t>vybour.otvoru ve zdi/cihla/ do 0,09m2/tl.do 0,30m</t>
  </si>
  <si>
    <t>Z</t>
  </si>
  <si>
    <t>poplatek za recyklaci světelného zdroje</t>
  </si>
  <si>
    <t>poplatek za recyklaci svítidla</t>
  </si>
  <si>
    <t>CD</t>
  </si>
  <si>
    <t>deontážní práce</t>
  </si>
  <si>
    <t>Demontáže</t>
  </si>
  <si>
    <t>CE</t>
  </si>
  <si>
    <t>ukončení v rozvaděči vč.zapojení vodiče do 2,5mm2</t>
  </si>
  <si>
    <t>ukončení v rozvaděči vč.zapojení vodiče do 16mm2</t>
  </si>
  <si>
    <t>ukončení v rozvaděči vč.zapojení vodiče do 25mm2</t>
  </si>
  <si>
    <t>ukončení v rozvaděči vč.zapojení vodiče do 50mm2</t>
  </si>
  <si>
    <t>kabel Cu(-CYKY) pod omítkou do 2x4/3x2,5/5x1,5</t>
  </si>
  <si>
    <t>lišta vkládací úplná pevně uložená do š.40mm</t>
  </si>
  <si>
    <t>lišta vkládací úplná pevně uložená do š.80mm</t>
  </si>
  <si>
    <t>kabel(-1kV CHKE) volně ul.do 3x6/4x4/5x2,5/7x1,5
vč. kabelových žlabů</t>
  </si>
  <si>
    <t>kabel(-1kV CHKE)volně 3x50/4x35/5x25/24x2,5/37x1,5 
vč. kabelových žlabů</t>
  </si>
  <si>
    <t>kabel(-1kV CHKE) pevně uložený do 2x4/3x2,5/4x1,5
vč. kabelových žlabů</t>
  </si>
  <si>
    <t>vodič Cu(-CY,CYA) volně uložený do 1x35</t>
  </si>
  <si>
    <t>vodič Cu(-CY,CYA) pevně uložený do 1x35</t>
  </si>
  <si>
    <t>kabel Cu(-1kV CYKY) pevně uložený do 3x35/4x25</t>
  </si>
  <si>
    <t>kabel Cu(-1kV CYKY)pevně uložený do 3x70/4x50/5x35</t>
  </si>
  <si>
    <t>nouzové orientační svítidlo zářivkové</t>
  </si>
  <si>
    <t>jistič 3pól bez zapojení do 160A</t>
  </si>
  <si>
    <t>rozvodnice do hmotnosti 50kg</t>
  </si>
  <si>
    <t>rozvodnice do hmotnosti 20kg</t>
  </si>
  <si>
    <t>proudový chránič vč.zapojení 2pól/25A</t>
  </si>
  <si>
    <t>jistič vč.zapojení 3pól/25A</t>
  </si>
  <si>
    <t>jistič vč.zapojení 3pól/63A</t>
  </si>
  <si>
    <t>přístroj modulový na lištu DIN vč.zapoj.do63A/3pól</t>
  </si>
  <si>
    <t>přístroj modul na lištu DIN vč.zapoj.do125A/4pól</t>
  </si>
  <si>
    <t>svodič přepětí NN vč.zapojení 2pól/10kA</t>
  </si>
  <si>
    <t>svodič přepětí NN vč.zapojení 4pól/100kA</t>
  </si>
  <si>
    <t>Elektromontáže</t>
  </si>
  <si>
    <t>ME</t>
  </si>
  <si>
    <t>pomocný elektromontážní materiál</t>
  </si>
  <si>
    <t>kabel CYKY 3x1,5</t>
  </si>
  <si>
    <t>kanál propoj bezhalogen VK-HNG37025/36x24mm +víko</t>
  </si>
  <si>
    <t>kanál propoj bezhalogen VK-HNG50025/49x24mm +víko</t>
  </si>
  <si>
    <t>kabel 1kV CHKE-R 5x2,5 vč. kabelových žlabů</t>
  </si>
  <si>
    <t>kabel 1kV CHKE-R 5x16 vč. kabelových žlabů</t>
  </si>
  <si>
    <t>kabel 1kV CHKE-R 3x1,5</t>
  </si>
  <si>
    <t>vodič CYA 4  /H07V-K/</t>
  </si>
  <si>
    <t>vodič CYA 16  /H07V-K/</t>
  </si>
  <si>
    <t>vodič CYA 25  /H07V-K/</t>
  </si>
  <si>
    <t>kabel 1kV CYKY 4x25</t>
  </si>
  <si>
    <t>kabel 1kV CYKY 4x50</t>
  </si>
  <si>
    <t>ozvodnice zapuštěná do 28 modulů, min. EI30</t>
  </si>
  <si>
    <t>proudový chránič+jistič 2p/1+N 6/1N/B/003</t>
  </si>
  <si>
    <t>proudový chránič+jistič 2p/1+N 10/1N/B/003</t>
  </si>
  <si>
    <t>jistič PL7 3pól/ch.B/10kA 16A</t>
  </si>
  <si>
    <t>jistič PL7 3pól/ch.B/10kA 10A</t>
  </si>
  <si>
    <t>jistič PL7 3pól/ch.B/10kA 50A</t>
  </si>
  <si>
    <t>jistič PL7 3pól/ch.B/10kA 40A</t>
  </si>
  <si>
    <t>vypínač na lištu DIN 63A/3f</t>
  </si>
  <si>
    <t>vypínač na lištu DIN 100A/3f</t>
  </si>
  <si>
    <t>Materiál elektromontážní</t>
  </si>
  <si>
    <t>DE</t>
  </si>
  <si>
    <t>nouzové svítidlo LED, 3W. 60 min</t>
  </si>
  <si>
    <t>jistič 3pól /ch.B/ 100A</t>
  </si>
  <si>
    <t>elektroměrový rozvaděč vč. výzbroje</t>
  </si>
  <si>
    <t>rozvodnice 1. stupně přepěťových ochran</t>
  </si>
  <si>
    <t>svodič přepětí 3. stupeň (C) 3f</t>
  </si>
  <si>
    <t>svodič přepětí 2. stupeň (B) 3f</t>
  </si>
  <si>
    <t>svodič přepětí 1. stupeň (A) 3f</t>
  </si>
  <si>
    <t>Dodávky zařízení</t>
  </si>
  <si>
    <t>kap.</t>
  </si>
  <si>
    <t>TC</t>
  </si>
  <si>
    <t>VKP</t>
  </si>
  <si>
    <t>Nh celkem</t>
  </si>
  <si>
    <t>Nh/mj.</t>
  </si>
  <si>
    <t>cena celkem</t>
  </si>
  <si>
    <t xml:space="preserve">cena/mj.     </t>
  </si>
  <si>
    <t>množství</t>
  </si>
  <si>
    <t>mj.</t>
  </si>
  <si>
    <t>popis položky</t>
  </si>
  <si>
    <t>č.položky</t>
  </si>
  <si>
    <t>Soupis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</si>
</sst>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%"/>
    <numFmt numFmtId="165" formatCode="dd\.mm\.yyyy"/>
    <numFmt numFmtId="166" formatCode="#,##0.00000"/>
    <numFmt numFmtId="167" formatCode="#,##0.000"/>
    <numFmt numFmtId="168" formatCode="##\ ###\ ##0;##\ ###\ ##0;"/>
    <numFmt numFmtId="169" formatCode="#\ ###\ ##0;#\ ###\ ##0;"/>
    <numFmt numFmtId="170" formatCode="0.00;0.00;"/>
    <numFmt numFmtId="171" formatCode="0.000;0.000;"/>
    <numFmt numFmtId="172" formatCode="#\ ###\ ###"/>
    <numFmt numFmtId="173" formatCode="000000000"/>
  </numFmts>
  <fonts count="60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1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2"/>
      <color theme="1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0" fontId="1" fillId="0" borderId="1"/>
  </cellStyleXfs>
  <cellXfs count="43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167" fontId="3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3" fillId="4" borderId="8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54" fillId="0" borderId="1" xfId="2" applyFont="1"/>
    <xf numFmtId="168" fontId="54" fillId="0" borderId="1" xfId="2" applyNumberFormat="1" applyFont="1"/>
    <xf numFmtId="169" fontId="54" fillId="0" borderId="1" xfId="2" applyNumberFormat="1" applyFont="1"/>
    <xf numFmtId="2" fontId="54" fillId="0" borderId="1" xfId="2" applyNumberFormat="1" applyFont="1"/>
    <xf numFmtId="168" fontId="55" fillId="0" borderId="32" xfId="2" applyNumberFormat="1" applyFont="1" applyBorder="1"/>
    <xf numFmtId="169" fontId="55" fillId="0" borderId="33" xfId="2" applyNumberFormat="1" applyFont="1" applyBorder="1"/>
    <xf numFmtId="2" fontId="55" fillId="0" borderId="33" xfId="2" applyNumberFormat="1" applyFont="1" applyBorder="1"/>
    <xf numFmtId="49" fontId="55" fillId="0" borderId="34" xfId="2" applyNumberFormat="1" applyFont="1" applyBorder="1"/>
    <xf numFmtId="0" fontId="55" fillId="0" borderId="35" xfId="2" applyFont="1" applyBorder="1"/>
    <xf numFmtId="168" fontId="56" fillId="0" borderId="36" xfId="2" applyNumberFormat="1" applyFont="1" applyBorder="1"/>
    <xf numFmtId="169" fontId="56" fillId="0" borderId="37" xfId="2" applyNumberFormat="1" applyFont="1" applyBorder="1"/>
    <xf numFmtId="2" fontId="56" fillId="0" borderId="37" xfId="2" applyNumberFormat="1" applyFont="1" applyBorder="1"/>
    <xf numFmtId="49" fontId="56" fillId="0" borderId="38" xfId="2" applyNumberFormat="1" applyFont="1" applyBorder="1"/>
    <xf numFmtId="0" fontId="56" fillId="0" borderId="39" xfId="2" applyFont="1" applyBorder="1"/>
    <xf numFmtId="168" fontId="56" fillId="5" borderId="40" xfId="2" applyNumberFormat="1" applyFont="1" applyFill="1" applyBorder="1"/>
    <xf numFmtId="169" fontId="56" fillId="5" borderId="41" xfId="2" applyNumberFormat="1" applyFont="1" applyFill="1" applyBorder="1"/>
    <xf numFmtId="2" fontId="56" fillId="5" borderId="41" xfId="2" applyNumberFormat="1" applyFont="1" applyFill="1" applyBorder="1"/>
    <xf numFmtId="49" fontId="56" fillId="5" borderId="41" xfId="2" applyNumberFormat="1" applyFont="1" applyFill="1" applyBorder="1"/>
    <xf numFmtId="0" fontId="56" fillId="5" borderId="42" xfId="2" applyFont="1" applyFill="1" applyBorder="1"/>
    <xf numFmtId="168" fontId="56" fillId="0" borderId="43" xfId="2" applyNumberFormat="1" applyFont="1" applyBorder="1"/>
    <xf numFmtId="169" fontId="56" fillId="0" borderId="44" xfId="2" applyNumberFormat="1" applyFont="1" applyBorder="1"/>
    <xf numFmtId="2" fontId="56" fillId="0" borderId="44" xfId="2" applyNumberFormat="1" applyFont="1" applyBorder="1"/>
    <xf numFmtId="49" fontId="56" fillId="0" borderId="45" xfId="2" applyNumberFormat="1" applyFont="1" applyBorder="1"/>
    <xf numFmtId="0" fontId="56" fillId="0" borderId="46" xfId="2" applyFont="1" applyBorder="1"/>
    <xf numFmtId="168" fontId="56" fillId="0" borderId="47" xfId="2" applyNumberFormat="1" applyFont="1" applyBorder="1"/>
    <xf numFmtId="169" fontId="56" fillId="0" borderId="48" xfId="2" applyNumberFormat="1" applyFont="1" applyBorder="1"/>
    <xf numFmtId="2" fontId="56" fillId="0" borderId="48" xfId="2" applyNumberFormat="1" applyFont="1" applyBorder="1"/>
    <xf numFmtId="49" fontId="56" fillId="0" borderId="49" xfId="2" applyNumberFormat="1" applyFont="1" applyBorder="1"/>
    <xf numFmtId="0" fontId="56" fillId="0" borderId="50" xfId="2" applyFont="1" applyBorder="1"/>
    <xf numFmtId="168" fontId="56" fillId="0" borderId="51" xfId="2" applyNumberFormat="1" applyFont="1" applyBorder="1" applyAlignment="1">
      <alignment horizontal="right"/>
    </xf>
    <xf numFmtId="169" fontId="56" fillId="0" borderId="52" xfId="2" applyNumberFormat="1" applyFont="1" applyBorder="1" applyAlignment="1">
      <alignment horizontal="right"/>
    </xf>
    <xf numFmtId="2" fontId="56" fillId="0" borderId="52" xfId="2" applyNumberFormat="1" applyFont="1" applyBorder="1" applyAlignment="1">
      <alignment horizontal="right"/>
    </xf>
    <xf numFmtId="0" fontId="56" fillId="0" borderId="52" xfId="2" applyFont="1" applyBorder="1" applyAlignment="1">
      <alignment horizontal="right"/>
    </xf>
    <xf numFmtId="0" fontId="56" fillId="0" borderId="53" xfId="2" applyFont="1" applyBorder="1" applyAlignment="1">
      <alignment horizontal="right"/>
    </xf>
    <xf numFmtId="0" fontId="57" fillId="0" borderId="1" xfId="2" applyFont="1" applyAlignment="1">
      <alignment vertical="center"/>
    </xf>
    <xf numFmtId="168" fontId="57" fillId="5" borderId="40" xfId="2" applyNumberFormat="1" applyFont="1" applyFill="1" applyBorder="1" applyAlignment="1">
      <alignment vertical="center"/>
    </xf>
    <xf numFmtId="169" fontId="57" fillId="5" borderId="41" xfId="2" applyNumberFormat="1" applyFont="1" applyFill="1" applyBorder="1" applyAlignment="1">
      <alignment vertical="center"/>
    </xf>
    <xf numFmtId="2" fontId="57" fillId="5" borderId="41" xfId="2" applyNumberFormat="1" applyFont="1" applyFill="1" applyBorder="1" applyAlignment="1">
      <alignment vertical="center"/>
    </xf>
    <xf numFmtId="0" fontId="57" fillId="5" borderId="41" xfId="2" applyFont="1" applyFill="1" applyBorder="1" applyAlignment="1">
      <alignment vertical="center"/>
    </xf>
    <xf numFmtId="0" fontId="57" fillId="5" borderId="42" xfId="2" applyFont="1" applyFill="1" applyBorder="1" applyAlignment="1">
      <alignment vertical="center"/>
    </xf>
    <xf numFmtId="0" fontId="55" fillId="0" borderId="1" xfId="2" quotePrefix="1" applyFont="1"/>
    <xf numFmtId="0" fontId="56" fillId="0" borderId="1" xfId="2" applyFont="1"/>
    <xf numFmtId="0" fontId="54" fillId="0" borderId="1" xfId="2" applyFont="1" applyAlignment="1">
      <alignment horizontal="center"/>
    </xf>
    <xf numFmtId="170" fontId="54" fillId="0" borderId="1" xfId="2" applyNumberFormat="1" applyFont="1"/>
    <xf numFmtId="171" fontId="54" fillId="0" borderId="1" xfId="2" applyNumberFormat="1" applyFont="1"/>
    <xf numFmtId="172" fontId="54" fillId="0" borderId="1" xfId="2" applyNumberFormat="1" applyFont="1"/>
    <xf numFmtId="173" fontId="54" fillId="0" borderId="1" xfId="2" applyNumberFormat="1" applyFont="1"/>
    <xf numFmtId="0" fontId="58" fillId="0" borderId="1" xfId="2" applyFont="1"/>
    <xf numFmtId="0" fontId="58" fillId="5" borderId="1" xfId="2" applyFont="1" applyFill="1" applyAlignment="1">
      <alignment horizontal="center"/>
    </xf>
    <xf numFmtId="170" fontId="58" fillId="5" borderId="54" xfId="2" applyNumberFormat="1" applyFont="1" applyFill="1" applyBorder="1"/>
    <xf numFmtId="171" fontId="58" fillId="5" borderId="55" xfId="2" applyNumberFormat="1" applyFont="1" applyFill="1" applyBorder="1"/>
    <xf numFmtId="172" fontId="58" fillId="5" borderId="55" xfId="2" applyNumberFormat="1" applyFont="1" applyFill="1" applyBorder="1"/>
    <xf numFmtId="2" fontId="58" fillId="5" borderId="55" xfId="2" applyNumberFormat="1" applyFont="1" applyFill="1" applyBorder="1"/>
    <xf numFmtId="0" fontId="58" fillId="5" borderId="55" xfId="2" applyFont="1" applyFill="1" applyBorder="1"/>
    <xf numFmtId="173" fontId="58" fillId="5" borderId="55" xfId="2" applyNumberFormat="1" applyFont="1" applyFill="1" applyBorder="1"/>
    <xf numFmtId="0" fontId="58" fillId="5" borderId="56" xfId="2" applyFont="1" applyFill="1" applyBorder="1"/>
    <xf numFmtId="49" fontId="54" fillId="0" borderId="1" xfId="2" applyNumberFormat="1" applyFont="1"/>
    <xf numFmtId="49" fontId="54" fillId="0" borderId="33" xfId="2" applyNumberFormat="1" applyFont="1" applyBorder="1" applyAlignment="1">
      <alignment horizontal="center"/>
    </xf>
    <xf numFmtId="170" fontId="54" fillId="0" borderId="57" xfId="2" applyNumberFormat="1" applyFont="1" applyBorder="1"/>
    <xf numFmtId="171" fontId="54" fillId="0" borderId="33" xfId="2" applyNumberFormat="1" applyFont="1" applyBorder="1"/>
    <xf numFmtId="172" fontId="54" fillId="0" borderId="33" xfId="2" applyNumberFormat="1" applyFont="1" applyBorder="1"/>
    <xf numFmtId="2" fontId="54" fillId="0" borderId="33" xfId="2" applyNumberFormat="1" applyFont="1" applyBorder="1"/>
    <xf numFmtId="49" fontId="54" fillId="0" borderId="33" xfId="2" applyNumberFormat="1" applyFont="1" applyBorder="1"/>
    <xf numFmtId="173" fontId="54" fillId="0" borderId="33" xfId="2" applyNumberFormat="1" applyFont="1" applyBorder="1"/>
    <xf numFmtId="0" fontId="54" fillId="0" borderId="35" xfId="2" applyFont="1" applyBorder="1"/>
    <xf numFmtId="49" fontId="54" fillId="0" borderId="44" xfId="2" applyNumberFormat="1" applyFont="1" applyBorder="1" applyAlignment="1">
      <alignment horizontal="center"/>
    </xf>
    <xf numFmtId="170" fontId="54" fillId="0" borderId="43" xfId="2" applyNumberFormat="1" applyFont="1" applyBorder="1"/>
    <xf numFmtId="171" fontId="54" fillId="0" borderId="44" xfId="2" applyNumberFormat="1" applyFont="1" applyBorder="1"/>
    <xf numFmtId="172" fontId="54" fillId="0" borderId="44" xfId="2" applyNumberFormat="1" applyFont="1" applyBorder="1"/>
    <xf numFmtId="2" fontId="54" fillId="0" borderId="44" xfId="2" applyNumberFormat="1" applyFont="1" applyBorder="1"/>
    <xf numFmtId="49" fontId="54" fillId="0" borderId="44" xfId="2" applyNumberFormat="1" applyFont="1" applyBorder="1"/>
    <xf numFmtId="173" fontId="54" fillId="0" borderId="44" xfId="2" applyNumberFormat="1" applyFont="1" applyBorder="1"/>
    <xf numFmtId="0" fontId="54" fillId="0" borderId="46" xfId="2" applyFont="1" applyBorder="1"/>
    <xf numFmtId="0" fontId="59" fillId="0" borderId="1" xfId="2" applyFont="1"/>
    <xf numFmtId="49" fontId="59" fillId="0" borderId="1" xfId="2" applyNumberFormat="1" applyFont="1"/>
    <xf numFmtId="49" fontId="59" fillId="0" borderId="38" xfId="2" applyNumberFormat="1" applyFont="1" applyBorder="1" applyAlignment="1">
      <alignment horizontal="center"/>
    </xf>
    <xf numFmtId="170" fontId="59" fillId="0" borderId="58" xfId="2" applyNumberFormat="1" applyFont="1" applyBorder="1"/>
    <xf numFmtId="171" fontId="59" fillId="0" borderId="38" xfId="2" applyNumberFormat="1" applyFont="1" applyBorder="1"/>
    <xf numFmtId="172" fontId="59" fillId="0" borderId="38" xfId="2" applyNumberFormat="1" applyFont="1" applyBorder="1"/>
    <xf numFmtId="2" fontId="59" fillId="0" borderId="38" xfId="2" applyNumberFormat="1" applyFont="1" applyBorder="1"/>
    <xf numFmtId="49" fontId="59" fillId="0" borderId="38" xfId="2" applyNumberFormat="1" applyFont="1" applyBorder="1"/>
    <xf numFmtId="173" fontId="59" fillId="0" borderId="38" xfId="2" applyNumberFormat="1" applyFont="1" applyBorder="1"/>
    <xf numFmtId="0" fontId="59" fillId="0" borderId="59" xfId="2" applyFont="1" applyBorder="1"/>
    <xf numFmtId="49" fontId="58" fillId="0" borderId="1" xfId="2" applyNumberFormat="1" applyFont="1"/>
    <xf numFmtId="49" fontId="58" fillId="5" borderId="1" xfId="2" applyNumberFormat="1" applyFont="1" applyFill="1" applyAlignment="1">
      <alignment horizontal="center"/>
    </xf>
    <xf numFmtId="170" fontId="58" fillId="5" borderId="60" xfId="2" applyNumberFormat="1" applyFont="1" applyFill="1" applyBorder="1"/>
    <xf numFmtId="171" fontId="58" fillId="5" borderId="1" xfId="2" applyNumberFormat="1" applyFont="1" applyFill="1"/>
    <xf numFmtId="172" fontId="58" fillId="5" borderId="1" xfId="2" applyNumberFormat="1" applyFont="1" applyFill="1"/>
    <xf numFmtId="2" fontId="58" fillId="5" borderId="1" xfId="2" applyNumberFormat="1" applyFont="1" applyFill="1"/>
    <xf numFmtId="49" fontId="58" fillId="5" borderId="1" xfId="2" applyNumberFormat="1" applyFont="1" applyFill="1"/>
    <xf numFmtId="173" fontId="58" fillId="5" borderId="1" xfId="2" applyNumberFormat="1" applyFont="1" applyFill="1"/>
    <xf numFmtId="0" fontId="58" fillId="5" borderId="61" xfId="2" applyFont="1" applyFill="1" applyBorder="1"/>
    <xf numFmtId="49" fontId="54" fillId="0" borderId="44" xfId="2" applyNumberFormat="1" applyFont="1" applyBorder="1" applyAlignment="1">
      <alignment wrapText="1"/>
    </xf>
    <xf numFmtId="0" fontId="59" fillId="0" borderId="1" xfId="2" applyFont="1" applyAlignment="1">
      <alignment horizontal="center"/>
    </xf>
    <xf numFmtId="170" fontId="59" fillId="0" borderId="60" xfId="2" applyNumberFormat="1" applyFont="1" applyBorder="1"/>
    <xf numFmtId="171" fontId="59" fillId="0" borderId="1" xfId="2" applyNumberFormat="1" applyFont="1"/>
    <xf numFmtId="172" fontId="59" fillId="0" borderId="1" xfId="2" applyNumberFormat="1" applyFont="1"/>
    <xf numFmtId="2" fontId="59" fillId="0" borderId="1" xfId="2" applyNumberFormat="1" applyFont="1"/>
    <xf numFmtId="173" fontId="59" fillId="0" borderId="1" xfId="2" applyNumberFormat="1" applyFont="1"/>
    <xf numFmtId="0" fontId="59" fillId="0" borderId="61" xfId="2" applyFont="1" applyBorder="1"/>
    <xf numFmtId="0" fontId="54" fillId="0" borderId="52" xfId="2" applyFont="1" applyBorder="1" applyAlignment="1">
      <alignment horizontal="center"/>
    </xf>
    <xf numFmtId="170" fontId="54" fillId="0" borderId="51" xfId="2" applyNumberFormat="1" applyFont="1" applyBorder="1"/>
    <xf numFmtId="171" fontId="54" fillId="0" borderId="52" xfId="2" applyNumberFormat="1" applyFont="1" applyBorder="1"/>
    <xf numFmtId="172" fontId="54" fillId="0" borderId="52" xfId="2" applyNumberFormat="1" applyFont="1" applyBorder="1"/>
    <xf numFmtId="2" fontId="54" fillId="0" borderId="52" xfId="2" applyNumberFormat="1" applyFont="1" applyBorder="1"/>
    <xf numFmtId="0" fontId="54" fillId="0" borderId="52" xfId="2" applyFont="1" applyBorder="1"/>
    <xf numFmtId="173" fontId="54" fillId="0" borderId="52" xfId="2" applyNumberFormat="1" applyFont="1" applyBorder="1"/>
    <xf numFmtId="0" fontId="54" fillId="0" borderId="53" xfId="2" applyFont="1" applyBorder="1"/>
    <xf numFmtId="0" fontId="57" fillId="5" borderId="1" xfId="2" applyFont="1" applyFill="1" applyAlignment="1">
      <alignment horizontal="center" vertical="center"/>
    </xf>
    <xf numFmtId="0" fontId="57" fillId="5" borderId="1" xfId="2" applyFont="1" applyFill="1" applyAlignment="1">
      <alignment vertical="center"/>
    </xf>
    <xf numFmtId="0" fontId="55" fillId="0" borderId="1" xfId="2" applyFont="1" applyAlignment="1">
      <alignment horizontal="center"/>
    </xf>
    <xf numFmtId="0" fontId="55" fillId="0" borderId="1" xfId="2" applyFont="1"/>
  </cellXfs>
  <cellStyles count="3">
    <cellStyle name="Hypertextový odkaz" xfId="1" builtinId="8"/>
    <cellStyle name="Normální" xfId="0" builtinId="0" customBuiltin="1"/>
    <cellStyle name="Normální 2" xfId="2" xr:uid="{0339E27F-A203-4FEE-AFAE-B38D0551D371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612325302" TargetMode="External"/><Relationship Id="rId117" Type="http://schemas.openxmlformats.org/officeDocument/2006/relationships/hyperlink" Target="https://podminky.urs.cz/item/CS_URS_2025_01/998762202" TargetMode="External"/><Relationship Id="rId21" Type="http://schemas.openxmlformats.org/officeDocument/2006/relationships/hyperlink" Target="https://podminky.urs.cz/item/CS_URS_2025_01/564730101" TargetMode="External"/><Relationship Id="rId42" Type="http://schemas.openxmlformats.org/officeDocument/2006/relationships/hyperlink" Target="https://podminky.urs.cz/item/CS_URS_2025_01/622251101" TargetMode="External"/><Relationship Id="rId47" Type="http://schemas.openxmlformats.org/officeDocument/2006/relationships/hyperlink" Target="https://podminky.urs.cz/item/CS_URS_2025_01/622143004" TargetMode="External"/><Relationship Id="rId63" Type="http://schemas.openxmlformats.org/officeDocument/2006/relationships/hyperlink" Target="https://podminky.urs.cz/item/CS_URS_2025_01/968082021" TargetMode="External"/><Relationship Id="rId68" Type="http://schemas.openxmlformats.org/officeDocument/2006/relationships/hyperlink" Target="https://podminky.urs.cz/item/CS_URS_2025_01/977151124" TargetMode="External"/><Relationship Id="rId84" Type="http://schemas.openxmlformats.org/officeDocument/2006/relationships/hyperlink" Target="https://podminky.urs.cz/item/CS_URS_2025_01/997002611" TargetMode="External"/><Relationship Id="rId89" Type="http://schemas.openxmlformats.org/officeDocument/2006/relationships/hyperlink" Target="https://podminky.urs.cz/item/CS_URS_2025_01/997013811" TargetMode="External"/><Relationship Id="rId112" Type="http://schemas.openxmlformats.org/officeDocument/2006/relationships/hyperlink" Target="https://podminky.urs.cz/item/CS_URS_2025_01/762343811" TargetMode="External"/><Relationship Id="rId133" Type="http://schemas.openxmlformats.org/officeDocument/2006/relationships/hyperlink" Target="https://podminky.urs.cz/item/CS_URS_2025_01/766622131" TargetMode="External"/><Relationship Id="rId138" Type="http://schemas.openxmlformats.org/officeDocument/2006/relationships/hyperlink" Target="https://podminky.urs.cz/item/CS_URS_2025_01/766629214" TargetMode="External"/><Relationship Id="rId154" Type="http://schemas.openxmlformats.org/officeDocument/2006/relationships/hyperlink" Target="https://podminky.urs.cz/item/CS_URS_2025_01/783317101" TargetMode="External"/><Relationship Id="rId16" Type="http://schemas.openxmlformats.org/officeDocument/2006/relationships/hyperlink" Target="https://podminky.urs.cz/item/CS_URS_2025_01/317142442" TargetMode="External"/><Relationship Id="rId107" Type="http://schemas.openxmlformats.org/officeDocument/2006/relationships/hyperlink" Target="https://podminky.urs.cz/item/CS_URS_2025_01/998713202" TargetMode="External"/><Relationship Id="rId11" Type="http://schemas.openxmlformats.org/officeDocument/2006/relationships/hyperlink" Target="https://podminky.urs.cz/item/CS_URS_2025_01/183403153" TargetMode="External"/><Relationship Id="rId32" Type="http://schemas.openxmlformats.org/officeDocument/2006/relationships/hyperlink" Target="https://podminky.urs.cz/item/CS_URS_2025_01/612321131" TargetMode="External"/><Relationship Id="rId37" Type="http://schemas.openxmlformats.org/officeDocument/2006/relationships/hyperlink" Target="https://podminky.urs.cz/item/CS_URS_2025_01/622211031" TargetMode="External"/><Relationship Id="rId53" Type="http://schemas.openxmlformats.org/officeDocument/2006/relationships/hyperlink" Target="https://podminky.urs.cz/item/CS_URS_2025_01/637121111" TargetMode="External"/><Relationship Id="rId58" Type="http://schemas.openxmlformats.org/officeDocument/2006/relationships/hyperlink" Target="https://podminky.urs.cz/item/CS_URS_2025_01/963051113" TargetMode="External"/><Relationship Id="rId74" Type="http://schemas.openxmlformats.org/officeDocument/2006/relationships/hyperlink" Target="https://podminky.urs.cz/item/CS_URS_2025_01/978015341" TargetMode="External"/><Relationship Id="rId79" Type="http://schemas.openxmlformats.org/officeDocument/2006/relationships/hyperlink" Target="https://podminky.urs.cz/item/CS_URS_2025_01/944511111" TargetMode="External"/><Relationship Id="rId102" Type="http://schemas.openxmlformats.org/officeDocument/2006/relationships/hyperlink" Target="https://podminky.urs.cz/item/CS_URS_2025_01/713122131" TargetMode="External"/><Relationship Id="rId123" Type="http://schemas.openxmlformats.org/officeDocument/2006/relationships/hyperlink" Target="https://podminky.urs.cz/item/CS_URS_2025_01/764002871" TargetMode="External"/><Relationship Id="rId128" Type="http://schemas.openxmlformats.org/officeDocument/2006/relationships/hyperlink" Target="https://podminky.urs.cz/item/CS_URS_2025_01/766691924" TargetMode="External"/><Relationship Id="rId144" Type="http://schemas.openxmlformats.org/officeDocument/2006/relationships/hyperlink" Target="https://podminky.urs.cz/item/CS_URS_2025_01/766660729" TargetMode="External"/><Relationship Id="rId149" Type="http://schemas.openxmlformats.org/officeDocument/2006/relationships/hyperlink" Target="https://podminky.urs.cz/item/CS_URS_2025_01/767995114" TargetMode="External"/><Relationship Id="rId5" Type="http://schemas.openxmlformats.org/officeDocument/2006/relationships/hyperlink" Target="https://podminky.urs.cz/item/CS_URS_2025_01/162751119" TargetMode="External"/><Relationship Id="rId90" Type="http://schemas.openxmlformats.org/officeDocument/2006/relationships/hyperlink" Target="https://podminky.urs.cz/item/CS_URS_2025_01/997013861" TargetMode="External"/><Relationship Id="rId95" Type="http://schemas.openxmlformats.org/officeDocument/2006/relationships/hyperlink" Target="https://podminky.urs.cz/item/CS_URS_2025_01/711161383" TargetMode="External"/><Relationship Id="rId22" Type="http://schemas.openxmlformats.org/officeDocument/2006/relationships/hyperlink" Target="https://podminky.urs.cz/item/CS_URS_2025_01/564760011" TargetMode="External"/><Relationship Id="rId27" Type="http://schemas.openxmlformats.org/officeDocument/2006/relationships/hyperlink" Target="https://podminky.urs.cz/item/CS_URS_2025_01/612325121" TargetMode="External"/><Relationship Id="rId43" Type="http://schemas.openxmlformats.org/officeDocument/2006/relationships/hyperlink" Target="https://podminky.urs.cz/item/CS_URS_2025_01/622251105" TargetMode="External"/><Relationship Id="rId48" Type="http://schemas.openxmlformats.org/officeDocument/2006/relationships/hyperlink" Target="https://podminky.urs.cz/item/CS_URS_2025_01/622252002" TargetMode="External"/><Relationship Id="rId64" Type="http://schemas.openxmlformats.org/officeDocument/2006/relationships/hyperlink" Target="https://podminky.urs.cz/item/CS_URS_2025_01/968082022" TargetMode="External"/><Relationship Id="rId69" Type="http://schemas.openxmlformats.org/officeDocument/2006/relationships/hyperlink" Target="https://podminky.urs.cz/item/CS_URS_2025_01/977151126" TargetMode="External"/><Relationship Id="rId113" Type="http://schemas.openxmlformats.org/officeDocument/2006/relationships/hyperlink" Target="https://podminky.urs.cz/item/CS_URS_2025_01/762081150" TargetMode="External"/><Relationship Id="rId118" Type="http://schemas.openxmlformats.org/officeDocument/2006/relationships/hyperlink" Target="https://podminky.urs.cz/item/CS_URS_2025_01/763131431" TargetMode="External"/><Relationship Id="rId134" Type="http://schemas.openxmlformats.org/officeDocument/2006/relationships/hyperlink" Target="https://podminky.urs.cz/item/CS_URS_2025_01/766641163" TargetMode="External"/><Relationship Id="rId139" Type="http://schemas.openxmlformats.org/officeDocument/2006/relationships/hyperlink" Target="https://podminky.urs.cz/item/CS_URS_2025_01/766694116" TargetMode="External"/><Relationship Id="rId80" Type="http://schemas.openxmlformats.org/officeDocument/2006/relationships/hyperlink" Target="https://podminky.urs.cz/item/CS_URS_2025_01/944511211" TargetMode="External"/><Relationship Id="rId85" Type="http://schemas.openxmlformats.org/officeDocument/2006/relationships/hyperlink" Target="https://podminky.urs.cz/item/CS_URS_2025_01/997013213" TargetMode="External"/><Relationship Id="rId150" Type="http://schemas.openxmlformats.org/officeDocument/2006/relationships/hyperlink" Target="https://podminky.urs.cz/item/CS_URS_2025_01/998767202" TargetMode="External"/><Relationship Id="rId155" Type="http://schemas.openxmlformats.org/officeDocument/2006/relationships/hyperlink" Target="https://podminky.urs.cz/item/CS_URS_2025_01/784121001" TargetMode="External"/><Relationship Id="rId12" Type="http://schemas.openxmlformats.org/officeDocument/2006/relationships/hyperlink" Target="https://podminky.urs.cz/item/CS_URS_2025_01/310231055" TargetMode="External"/><Relationship Id="rId17" Type="http://schemas.openxmlformats.org/officeDocument/2006/relationships/hyperlink" Target="https://podminky.urs.cz/item/CS_URS_2025_01/342291121" TargetMode="External"/><Relationship Id="rId33" Type="http://schemas.openxmlformats.org/officeDocument/2006/relationships/hyperlink" Target="https://podminky.urs.cz/item/CS_URS_2025_01/622143003" TargetMode="External"/><Relationship Id="rId38" Type="http://schemas.openxmlformats.org/officeDocument/2006/relationships/hyperlink" Target="https://podminky.urs.cz/item/CS_URS_2025_01/622212001" TargetMode="External"/><Relationship Id="rId59" Type="http://schemas.openxmlformats.org/officeDocument/2006/relationships/hyperlink" Target="https://podminky.urs.cz/item/CS_URS_2025_01/968072455" TargetMode="External"/><Relationship Id="rId103" Type="http://schemas.openxmlformats.org/officeDocument/2006/relationships/hyperlink" Target="https://podminky.urs.cz/item/CS_URS_2025_01/713122132" TargetMode="External"/><Relationship Id="rId108" Type="http://schemas.openxmlformats.org/officeDocument/2006/relationships/hyperlink" Target="https://podminky.urs.cz/item/CS_URS_2025_01/721242804" TargetMode="External"/><Relationship Id="rId124" Type="http://schemas.openxmlformats.org/officeDocument/2006/relationships/hyperlink" Target="https://podminky.urs.cz/item/CS_URS_2025_01/764004861" TargetMode="External"/><Relationship Id="rId129" Type="http://schemas.openxmlformats.org/officeDocument/2006/relationships/hyperlink" Target="https://podminky.urs.cz/item/CS_URS_2025_01/766691811" TargetMode="External"/><Relationship Id="rId20" Type="http://schemas.openxmlformats.org/officeDocument/2006/relationships/hyperlink" Target="https://podminky.urs.cz/item/CS_URS_2025_01/346244381" TargetMode="External"/><Relationship Id="rId41" Type="http://schemas.openxmlformats.org/officeDocument/2006/relationships/hyperlink" Target="https://podminky.urs.cz/item/CS_URS_2025_01/622222051" TargetMode="External"/><Relationship Id="rId54" Type="http://schemas.openxmlformats.org/officeDocument/2006/relationships/hyperlink" Target="https://podminky.urs.cz/item/CS_URS_2025_01/637311131" TargetMode="External"/><Relationship Id="rId62" Type="http://schemas.openxmlformats.org/officeDocument/2006/relationships/hyperlink" Target="https://podminky.urs.cz/item/CS_URS_2025_01/968082018" TargetMode="External"/><Relationship Id="rId70" Type="http://schemas.openxmlformats.org/officeDocument/2006/relationships/hyperlink" Target="https://podminky.urs.cz/item/CS_URS_2025_01/977151128" TargetMode="External"/><Relationship Id="rId75" Type="http://schemas.openxmlformats.org/officeDocument/2006/relationships/hyperlink" Target="https://podminky.urs.cz/item/CS_URS_2025_01/979054451" TargetMode="External"/><Relationship Id="rId83" Type="http://schemas.openxmlformats.org/officeDocument/2006/relationships/hyperlink" Target="https://podminky.urs.cz/item/CS_URS_2025_01/952901111" TargetMode="External"/><Relationship Id="rId88" Type="http://schemas.openxmlformats.org/officeDocument/2006/relationships/hyperlink" Target="https://podminky.urs.cz/item/CS_URS_2025_01/997013631" TargetMode="External"/><Relationship Id="rId91" Type="http://schemas.openxmlformats.org/officeDocument/2006/relationships/hyperlink" Target="https://podminky.urs.cz/item/CS_URS_2025_01/997013862" TargetMode="External"/><Relationship Id="rId96" Type="http://schemas.openxmlformats.org/officeDocument/2006/relationships/hyperlink" Target="https://podminky.urs.cz/item/CS_URS_2025_01/998711312" TargetMode="External"/><Relationship Id="rId111" Type="http://schemas.openxmlformats.org/officeDocument/2006/relationships/hyperlink" Target="https://podminky.urs.cz/item/CS_URS_2025_01/998741202" TargetMode="External"/><Relationship Id="rId132" Type="http://schemas.openxmlformats.org/officeDocument/2006/relationships/hyperlink" Target="https://podminky.urs.cz/item/CS_URS_2025_01/766622216" TargetMode="External"/><Relationship Id="rId140" Type="http://schemas.openxmlformats.org/officeDocument/2006/relationships/hyperlink" Target="https://podminky.urs.cz/item/CS_URS_2025_01/766694126" TargetMode="External"/><Relationship Id="rId145" Type="http://schemas.openxmlformats.org/officeDocument/2006/relationships/hyperlink" Target="https://podminky.urs.cz/item/CS_URS_2025_01/998766202" TargetMode="External"/><Relationship Id="rId153" Type="http://schemas.openxmlformats.org/officeDocument/2006/relationships/hyperlink" Target="https://podminky.urs.cz/item/CS_URS_2025_01/783315101" TargetMode="External"/><Relationship Id="rId1" Type="http://schemas.openxmlformats.org/officeDocument/2006/relationships/hyperlink" Target="https://podminky.urs.cz/item/CS_URS_2025_01/113106123" TargetMode="External"/><Relationship Id="rId6" Type="http://schemas.openxmlformats.org/officeDocument/2006/relationships/hyperlink" Target="https://podminky.urs.cz/item/CS_URS_2025_01/171251201" TargetMode="External"/><Relationship Id="rId15" Type="http://schemas.openxmlformats.org/officeDocument/2006/relationships/hyperlink" Target="https://podminky.urs.cz/item/CS_URS_2025_01/342272245" TargetMode="External"/><Relationship Id="rId23" Type="http://schemas.openxmlformats.org/officeDocument/2006/relationships/hyperlink" Target="https://podminky.urs.cz/item/CS_URS_2025_01/596211110" TargetMode="External"/><Relationship Id="rId28" Type="http://schemas.openxmlformats.org/officeDocument/2006/relationships/hyperlink" Target="https://podminky.urs.cz/item/CS_URS_2025_01/612325225" TargetMode="External"/><Relationship Id="rId36" Type="http://schemas.openxmlformats.org/officeDocument/2006/relationships/hyperlink" Target="https://podminky.urs.cz/item/CS_URS_2025_01/622131121" TargetMode="External"/><Relationship Id="rId49" Type="http://schemas.openxmlformats.org/officeDocument/2006/relationships/hyperlink" Target="https://podminky.urs.cz/item/CS_URS_2025_01/622151021" TargetMode="External"/><Relationship Id="rId57" Type="http://schemas.openxmlformats.org/officeDocument/2006/relationships/hyperlink" Target="https://podminky.urs.cz/item/CS_URS_2025_01/962032641" TargetMode="External"/><Relationship Id="rId106" Type="http://schemas.openxmlformats.org/officeDocument/2006/relationships/hyperlink" Target="https://podminky.urs.cz/item/CS_URS_2022_02/713131143" TargetMode="External"/><Relationship Id="rId114" Type="http://schemas.openxmlformats.org/officeDocument/2006/relationships/hyperlink" Target="https://podminky.urs.cz/item/CS_URS_2025_01/762341650" TargetMode="External"/><Relationship Id="rId119" Type="http://schemas.openxmlformats.org/officeDocument/2006/relationships/hyperlink" Target="https://podminky.urs.cz/item/CS_URS_2025_01/998763513" TargetMode="External"/><Relationship Id="rId127" Type="http://schemas.openxmlformats.org/officeDocument/2006/relationships/hyperlink" Target="https://podminky.urs.cz/item/CS_URS_2025_01/998764202" TargetMode="External"/><Relationship Id="rId10" Type="http://schemas.openxmlformats.org/officeDocument/2006/relationships/hyperlink" Target="https://podminky.urs.cz/item/CS_URS_2025_01/181411131" TargetMode="External"/><Relationship Id="rId31" Type="http://schemas.openxmlformats.org/officeDocument/2006/relationships/hyperlink" Target="https://podminky.urs.cz/item/CS_URS_2025_01/612142001" TargetMode="External"/><Relationship Id="rId44" Type="http://schemas.openxmlformats.org/officeDocument/2006/relationships/hyperlink" Target="https://podminky.urs.cz/item/CS_URS_2025_01/622142001" TargetMode="External"/><Relationship Id="rId52" Type="http://schemas.openxmlformats.org/officeDocument/2006/relationships/hyperlink" Target="https://podminky.urs.cz/item/CS_URS_2025_01/622531012" TargetMode="External"/><Relationship Id="rId60" Type="http://schemas.openxmlformats.org/officeDocument/2006/relationships/hyperlink" Target="https://podminky.urs.cz/item/CS_URS_2025_01/968082015" TargetMode="External"/><Relationship Id="rId65" Type="http://schemas.openxmlformats.org/officeDocument/2006/relationships/hyperlink" Target="https://podminky.urs.cz/item/CS_URS_2025_01/971033441" TargetMode="External"/><Relationship Id="rId73" Type="http://schemas.openxmlformats.org/officeDocument/2006/relationships/hyperlink" Target="https://podminky.urs.cz/item/CS_URS_2025_01/978013191" TargetMode="External"/><Relationship Id="rId78" Type="http://schemas.openxmlformats.org/officeDocument/2006/relationships/hyperlink" Target="https://podminky.urs.cz/item/CS_URS_2025_01/941211812" TargetMode="External"/><Relationship Id="rId81" Type="http://schemas.openxmlformats.org/officeDocument/2006/relationships/hyperlink" Target="https://podminky.urs.cz/item/CS_URS_2025_01/944511811" TargetMode="External"/><Relationship Id="rId86" Type="http://schemas.openxmlformats.org/officeDocument/2006/relationships/hyperlink" Target="https://podminky.urs.cz/item/CS_URS_2025_01/997013501" TargetMode="External"/><Relationship Id="rId94" Type="http://schemas.openxmlformats.org/officeDocument/2006/relationships/hyperlink" Target="https://podminky.urs.cz/item/CS_URS_2025_01/711161222" TargetMode="External"/><Relationship Id="rId99" Type="http://schemas.openxmlformats.org/officeDocument/2006/relationships/hyperlink" Target="https://podminky.urs.cz/item/CS_URS_2025_01/713122112" TargetMode="External"/><Relationship Id="rId101" Type="http://schemas.openxmlformats.org/officeDocument/2006/relationships/hyperlink" Target="https://podminky.urs.cz/item/CS_URS_2025_01/713122122" TargetMode="External"/><Relationship Id="rId122" Type="http://schemas.openxmlformats.org/officeDocument/2006/relationships/hyperlink" Target="https://podminky.urs.cz/item/CS_URS_2025_01/764002861" TargetMode="External"/><Relationship Id="rId130" Type="http://schemas.openxmlformats.org/officeDocument/2006/relationships/hyperlink" Target="https://podminky.urs.cz/item/CS_URS_2025_01/766691812" TargetMode="External"/><Relationship Id="rId135" Type="http://schemas.openxmlformats.org/officeDocument/2006/relationships/hyperlink" Target="https://podminky.urs.cz/item/CS_URS_2025_01/766660411" TargetMode="External"/><Relationship Id="rId143" Type="http://schemas.openxmlformats.org/officeDocument/2006/relationships/hyperlink" Target="https://podminky.urs.cz/item/CS_URS_2025_01/766660728" TargetMode="External"/><Relationship Id="rId148" Type="http://schemas.openxmlformats.org/officeDocument/2006/relationships/hyperlink" Target="https://podminky.urs.cz/item/CS_URS_2025_01/767691822" TargetMode="External"/><Relationship Id="rId151" Type="http://schemas.openxmlformats.org/officeDocument/2006/relationships/hyperlink" Target="https://podminky.urs.cz/item/CS_URS_2025_01/783218111" TargetMode="External"/><Relationship Id="rId156" Type="http://schemas.openxmlformats.org/officeDocument/2006/relationships/hyperlink" Target="https://podminky.urs.cz/item/CS_URS_2025_01/784181121" TargetMode="External"/><Relationship Id="rId4" Type="http://schemas.openxmlformats.org/officeDocument/2006/relationships/hyperlink" Target="https://podminky.urs.cz/item/CS_URS_2025_01/162751117" TargetMode="External"/><Relationship Id="rId9" Type="http://schemas.openxmlformats.org/officeDocument/2006/relationships/hyperlink" Target="https://podminky.urs.cz/item/CS_URS_2025_01/181351003" TargetMode="External"/><Relationship Id="rId13" Type="http://schemas.openxmlformats.org/officeDocument/2006/relationships/hyperlink" Target="https://podminky.urs.cz/item/CS_URS_2025_01/310236241" TargetMode="External"/><Relationship Id="rId18" Type="http://schemas.openxmlformats.org/officeDocument/2006/relationships/hyperlink" Target="https://podminky.urs.cz/item/CS_URS_2025_01/317944323" TargetMode="External"/><Relationship Id="rId39" Type="http://schemas.openxmlformats.org/officeDocument/2006/relationships/hyperlink" Target="https://podminky.urs.cz/item/CS_URS_2025_01/622212051" TargetMode="External"/><Relationship Id="rId109" Type="http://schemas.openxmlformats.org/officeDocument/2006/relationships/hyperlink" Target="https://podminky.urs.cz/item/CS_URS_2025_01/721242106" TargetMode="External"/><Relationship Id="rId34" Type="http://schemas.openxmlformats.org/officeDocument/2006/relationships/hyperlink" Target="https://podminky.urs.cz/item/CS_URS_2025_01/629995101" TargetMode="External"/><Relationship Id="rId50" Type="http://schemas.openxmlformats.org/officeDocument/2006/relationships/hyperlink" Target="https://podminky.urs.cz/item/CS_URS_2025_01/622511112" TargetMode="External"/><Relationship Id="rId55" Type="http://schemas.openxmlformats.org/officeDocument/2006/relationships/hyperlink" Target="https://podminky.urs.cz/item/CS_URS_2025_01/642945111" TargetMode="External"/><Relationship Id="rId76" Type="http://schemas.openxmlformats.org/officeDocument/2006/relationships/hyperlink" Target="https://podminky.urs.cz/item/CS_URS_2025_01/941211112" TargetMode="External"/><Relationship Id="rId97" Type="http://schemas.openxmlformats.org/officeDocument/2006/relationships/hyperlink" Target="https://podminky.urs.cz/item/CS_URS_2025_01/713130811" TargetMode="External"/><Relationship Id="rId104" Type="http://schemas.openxmlformats.org/officeDocument/2006/relationships/hyperlink" Target="https://podminky.urs.cz/item/CS_URS_2025_01/713122141" TargetMode="External"/><Relationship Id="rId120" Type="http://schemas.openxmlformats.org/officeDocument/2006/relationships/hyperlink" Target="https://podminky.urs.cz/item/CS_URS_2025_01/764001821" TargetMode="External"/><Relationship Id="rId125" Type="http://schemas.openxmlformats.org/officeDocument/2006/relationships/hyperlink" Target="https://podminky.urs.cz/item/CS_URS_2025_01/764248404" TargetMode="External"/><Relationship Id="rId141" Type="http://schemas.openxmlformats.org/officeDocument/2006/relationships/hyperlink" Target="https://podminky.urs.cz/item/CS_URS_2025_01/766660021" TargetMode="External"/><Relationship Id="rId146" Type="http://schemas.openxmlformats.org/officeDocument/2006/relationships/hyperlink" Target="https://podminky.urs.cz/item/CS_URS_2025_01/767162811" TargetMode="External"/><Relationship Id="rId7" Type="http://schemas.openxmlformats.org/officeDocument/2006/relationships/hyperlink" Target="https://podminky.urs.cz/item/CS_URS_2025_01/171201231" TargetMode="External"/><Relationship Id="rId71" Type="http://schemas.openxmlformats.org/officeDocument/2006/relationships/hyperlink" Target="https://podminky.urs.cz/item/CS_URS_2025_01/977211112" TargetMode="External"/><Relationship Id="rId92" Type="http://schemas.openxmlformats.org/officeDocument/2006/relationships/hyperlink" Target="https://podminky.urs.cz/item/CS_URS_2025_01/997013863" TargetMode="External"/><Relationship Id="rId2" Type="http://schemas.openxmlformats.org/officeDocument/2006/relationships/hyperlink" Target="https://podminky.urs.cz/item/CS_URS_2025_01/113107137" TargetMode="External"/><Relationship Id="rId29" Type="http://schemas.openxmlformats.org/officeDocument/2006/relationships/hyperlink" Target="https://podminky.urs.cz/item/CS_URS_2025_01/619995001" TargetMode="External"/><Relationship Id="rId24" Type="http://schemas.openxmlformats.org/officeDocument/2006/relationships/hyperlink" Target="https://podminky.urs.cz/item/CS_URS_2025_01/629991012" TargetMode="External"/><Relationship Id="rId40" Type="http://schemas.openxmlformats.org/officeDocument/2006/relationships/hyperlink" Target="https://podminky.urs.cz/item/CS_URS_2025_01/622221031" TargetMode="External"/><Relationship Id="rId45" Type="http://schemas.openxmlformats.org/officeDocument/2006/relationships/hyperlink" Target="https://podminky.urs.cz/item/CS_URS_2025_01/622252001" TargetMode="External"/><Relationship Id="rId66" Type="http://schemas.openxmlformats.org/officeDocument/2006/relationships/hyperlink" Target="https://podminky.urs.cz/item/CS_URS_2025_01/973031325" TargetMode="External"/><Relationship Id="rId87" Type="http://schemas.openxmlformats.org/officeDocument/2006/relationships/hyperlink" Target="https://podminky.urs.cz/item/CS_URS_2025_01/997013509" TargetMode="External"/><Relationship Id="rId110" Type="http://schemas.openxmlformats.org/officeDocument/2006/relationships/hyperlink" Target="https://podminky.urs.cz/item/CS_URS_2025_01/998721202" TargetMode="External"/><Relationship Id="rId115" Type="http://schemas.openxmlformats.org/officeDocument/2006/relationships/hyperlink" Target="https://podminky.urs.cz/item/CS_URS_2025_01/762395000" TargetMode="External"/><Relationship Id="rId131" Type="http://schemas.openxmlformats.org/officeDocument/2006/relationships/hyperlink" Target="https://podminky.urs.cz/item/CS_URS_2025_01/766111820" TargetMode="External"/><Relationship Id="rId136" Type="http://schemas.openxmlformats.org/officeDocument/2006/relationships/hyperlink" Target="https://podminky.urs.cz/item/CS_URS_2025_01/766660451" TargetMode="External"/><Relationship Id="rId157" Type="http://schemas.openxmlformats.org/officeDocument/2006/relationships/hyperlink" Target="https://podminky.urs.cz/item/CS_URS_2025_01/784211101" TargetMode="External"/><Relationship Id="rId61" Type="http://schemas.openxmlformats.org/officeDocument/2006/relationships/hyperlink" Target="https://podminky.urs.cz/item/CS_URS_2025_01/968082016" TargetMode="External"/><Relationship Id="rId82" Type="http://schemas.openxmlformats.org/officeDocument/2006/relationships/hyperlink" Target="https://podminky.urs.cz/item/CS_URS_2025_01/949101111" TargetMode="External"/><Relationship Id="rId152" Type="http://schemas.openxmlformats.org/officeDocument/2006/relationships/hyperlink" Target="https://podminky.urs.cz/item/CS_URS_2025_01/783314203" TargetMode="External"/><Relationship Id="rId19" Type="http://schemas.openxmlformats.org/officeDocument/2006/relationships/hyperlink" Target="https://podminky.urs.cz/item/CS_URS_2025_01/317234410" TargetMode="External"/><Relationship Id="rId14" Type="http://schemas.openxmlformats.org/officeDocument/2006/relationships/hyperlink" Target="https://podminky.urs.cz/item/CS_URS_2025_01/311272211" TargetMode="External"/><Relationship Id="rId30" Type="http://schemas.openxmlformats.org/officeDocument/2006/relationships/hyperlink" Target="https://podminky.urs.cz/item/CS_URS_2025_01/612131121" TargetMode="External"/><Relationship Id="rId35" Type="http://schemas.openxmlformats.org/officeDocument/2006/relationships/hyperlink" Target="https://podminky.urs.cz/item/CS_URS_2025_01/622325102" TargetMode="External"/><Relationship Id="rId56" Type="http://schemas.openxmlformats.org/officeDocument/2006/relationships/hyperlink" Target="https://podminky.urs.cz/item/CS_URS_2025_01/952902611" TargetMode="External"/><Relationship Id="rId77" Type="http://schemas.openxmlformats.org/officeDocument/2006/relationships/hyperlink" Target="https://podminky.urs.cz/item/CS_URS_2025_01/941211211" TargetMode="External"/><Relationship Id="rId100" Type="http://schemas.openxmlformats.org/officeDocument/2006/relationships/hyperlink" Target="https://podminky.urs.cz/item/CS_URS_2025_01/713122121" TargetMode="External"/><Relationship Id="rId105" Type="http://schemas.openxmlformats.org/officeDocument/2006/relationships/hyperlink" Target="https://podminky.urs.cz/item/CS_URS_2025_01/713122151/R" TargetMode="External"/><Relationship Id="rId126" Type="http://schemas.openxmlformats.org/officeDocument/2006/relationships/hyperlink" Target="https://podminky.urs.cz/item/CS_URS_2025_01/764548424" TargetMode="External"/><Relationship Id="rId147" Type="http://schemas.openxmlformats.org/officeDocument/2006/relationships/hyperlink" Target="https://podminky.urs.cz/item/CS_URS_2025_01/767661811" TargetMode="External"/><Relationship Id="rId8" Type="http://schemas.openxmlformats.org/officeDocument/2006/relationships/hyperlink" Target="https://podminky.urs.cz/item/CS_URS_2025_01/174111101" TargetMode="External"/><Relationship Id="rId51" Type="http://schemas.openxmlformats.org/officeDocument/2006/relationships/hyperlink" Target="https://podminky.urs.cz/item/CS_URS_2025_01/622151031" TargetMode="External"/><Relationship Id="rId72" Type="http://schemas.openxmlformats.org/officeDocument/2006/relationships/hyperlink" Target="https://podminky.urs.cz/item/CS_URS_2025_01/977211114" TargetMode="External"/><Relationship Id="rId93" Type="http://schemas.openxmlformats.org/officeDocument/2006/relationships/hyperlink" Target="https://podminky.urs.cz/item/CS_URS_2025_01/998018002" TargetMode="External"/><Relationship Id="rId98" Type="http://schemas.openxmlformats.org/officeDocument/2006/relationships/hyperlink" Target="https://podminky.urs.cz/item/CS_URS_2025_01/713122111" TargetMode="External"/><Relationship Id="rId121" Type="http://schemas.openxmlformats.org/officeDocument/2006/relationships/hyperlink" Target="https://podminky.urs.cz/item/CS_URS_2025_01/764002851" TargetMode="External"/><Relationship Id="rId142" Type="http://schemas.openxmlformats.org/officeDocument/2006/relationships/hyperlink" Target="https://podminky.urs.cz/item/CS_URS_2025_01/766660022" TargetMode="External"/><Relationship Id="rId3" Type="http://schemas.openxmlformats.org/officeDocument/2006/relationships/hyperlink" Target="https://podminky.urs.cz/item/CS_URS_2025_01/132212131" TargetMode="External"/><Relationship Id="rId25" Type="http://schemas.openxmlformats.org/officeDocument/2006/relationships/hyperlink" Target="https://podminky.urs.cz/item/CS_URS_2025_01/619991001" TargetMode="External"/><Relationship Id="rId46" Type="http://schemas.openxmlformats.org/officeDocument/2006/relationships/hyperlink" Target="https://podminky.urs.cz/item/CS_URS_2025_01/622143003" TargetMode="External"/><Relationship Id="rId67" Type="http://schemas.openxmlformats.org/officeDocument/2006/relationships/hyperlink" Target="https://podminky.urs.cz/item/CS_URS_2025_01/977151123" TargetMode="External"/><Relationship Id="rId116" Type="http://schemas.openxmlformats.org/officeDocument/2006/relationships/hyperlink" Target="https://podminky.urs.cz/item/CS_URS_2025_01/762511274" TargetMode="External"/><Relationship Id="rId137" Type="http://schemas.openxmlformats.org/officeDocument/2006/relationships/hyperlink" Target="https://podminky.urs.cz/item/CS_URS_2025_01/766660461" TargetMode="External"/><Relationship Id="rId158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62083122" TargetMode="External"/><Relationship Id="rId13" Type="http://schemas.openxmlformats.org/officeDocument/2006/relationships/hyperlink" Target="https://podminky.urs.cz/item/CS_URS_2025_01/764001851" TargetMode="External"/><Relationship Id="rId18" Type="http://schemas.openxmlformats.org/officeDocument/2006/relationships/hyperlink" Target="https://podminky.urs.cz/item/CS_URS_2025_01/764002831" TargetMode="External"/><Relationship Id="rId26" Type="http://schemas.openxmlformats.org/officeDocument/2006/relationships/hyperlink" Target="https://podminky.urs.cz/item/CS_URS_2025_01/764543409" TargetMode="External"/><Relationship Id="rId3" Type="http://schemas.openxmlformats.org/officeDocument/2006/relationships/hyperlink" Target="https://podminky.urs.cz/item/CS_URS_2025_01/997013501" TargetMode="External"/><Relationship Id="rId21" Type="http://schemas.openxmlformats.org/officeDocument/2006/relationships/hyperlink" Target="https://podminky.urs.cz/item/CS_URS_2025_01/764121453" TargetMode="External"/><Relationship Id="rId7" Type="http://schemas.openxmlformats.org/officeDocument/2006/relationships/hyperlink" Target="https://podminky.urs.cz/item/CS_URS_2025_01/762341811" TargetMode="External"/><Relationship Id="rId12" Type="http://schemas.openxmlformats.org/officeDocument/2006/relationships/hyperlink" Target="https://podminky.urs.cz/item/CS_URS_2025_01/764001841" TargetMode="External"/><Relationship Id="rId17" Type="http://schemas.openxmlformats.org/officeDocument/2006/relationships/hyperlink" Target="https://podminky.urs.cz/item/CS_URS_2025_01/764002821" TargetMode="External"/><Relationship Id="rId25" Type="http://schemas.openxmlformats.org/officeDocument/2006/relationships/hyperlink" Target="https://podminky.urs.cz/item/CS_URS_2025_01/764223451" TargetMode="External"/><Relationship Id="rId2" Type="http://schemas.openxmlformats.org/officeDocument/2006/relationships/hyperlink" Target="https://podminky.urs.cz/item/CS_URS_2025_01/997013214" TargetMode="External"/><Relationship Id="rId16" Type="http://schemas.openxmlformats.org/officeDocument/2006/relationships/hyperlink" Target="https://podminky.urs.cz/item/CS_URS_2025_01/764002812" TargetMode="External"/><Relationship Id="rId20" Type="http://schemas.openxmlformats.org/officeDocument/2006/relationships/hyperlink" Target="https://podminky.urs.cz/item/CS_URS_2025_01/764004821" TargetMode="External"/><Relationship Id="rId29" Type="http://schemas.openxmlformats.org/officeDocument/2006/relationships/hyperlink" Target="https://podminky.urs.cz/item/CS_URS_2025_01/765191023" TargetMode="External"/><Relationship Id="rId1" Type="http://schemas.openxmlformats.org/officeDocument/2006/relationships/hyperlink" Target="https://podminky.urs.cz/item/CS_URS_2025_01/997002611" TargetMode="External"/><Relationship Id="rId6" Type="http://schemas.openxmlformats.org/officeDocument/2006/relationships/hyperlink" Target="https://podminky.urs.cz/item/CS_URS_2025_01/997013811" TargetMode="External"/><Relationship Id="rId11" Type="http://schemas.openxmlformats.org/officeDocument/2006/relationships/hyperlink" Target="https://podminky.urs.cz/item/CS_URS_2025_01/998762313" TargetMode="External"/><Relationship Id="rId24" Type="http://schemas.openxmlformats.org/officeDocument/2006/relationships/hyperlink" Target="https://podminky.urs.cz/item/CS_URS_2025_01/764221467" TargetMode="External"/><Relationship Id="rId32" Type="http://schemas.openxmlformats.org/officeDocument/2006/relationships/drawing" Target="../drawings/drawing4.xml"/><Relationship Id="rId5" Type="http://schemas.openxmlformats.org/officeDocument/2006/relationships/hyperlink" Target="https://podminky.urs.cz/item/CS_URS_2025_01/997013631" TargetMode="External"/><Relationship Id="rId15" Type="http://schemas.openxmlformats.org/officeDocument/2006/relationships/hyperlink" Target="https://podminky.urs.cz/item/CS_URS_2025_01/764001891" TargetMode="External"/><Relationship Id="rId23" Type="http://schemas.openxmlformats.org/officeDocument/2006/relationships/hyperlink" Target="https://podminky.urs.cz/item/CS_URS_2025_01/764221436" TargetMode="External"/><Relationship Id="rId28" Type="http://schemas.openxmlformats.org/officeDocument/2006/relationships/hyperlink" Target="https://podminky.urs.cz/item/CS_URS_2025_01/998764313" TargetMode="External"/><Relationship Id="rId10" Type="http://schemas.openxmlformats.org/officeDocument/2006/relationships/hyperlink" Target="https://podminky.urs.cz/item/CS_URS_2025_01/762395000" TargetMode="External"/><Relationship Id="rId19" Type="http://schemas.openxmlformats.org/officeDocument/2006/relationships/hyperlink" Target="https://podminky.urs.cz/item/CS_URS_2025_01/764002871" TargetMode="External"/><Relationship Id="rId31" Type="http://schemas.openxmlformats.org/officeDocument/2006/relationships/hyperlink" Target="https://podminky.urs.cz/item/CS_URS_2025_01/998765313" TargetMode="External"/><Relationship Id="rId4" Type="http://schemas.openxmlformats.org/officeDocument/2006/relationships/hyperlink" Target="https://podminky.urs.cz/item/CS_URS_2025_01/997013509" TargetMode="External"/><Relationship Id="rId9" Type="http://schemas.openxmlformats.org/officeDocument/2006/relationships/hyperlink" Target="https://podminky.urs.cz/item/CS_URS_2025_01/762341210" TargetMode="External"/><Relationship Id="rId14" Type="http://schemas.openxmlformats.org/officeDocument/2006/relationships/hyperlink" Target="https://podminky.urs.cz/item/CS_URS_2025_01/764001871" TargetMode="External"/><Relationship Id="rId22" Type="http://schemas.openxmlformats.org/officeDocument/2006/relationships/hyperlink" Target="https://podminky.urs.cz/item/CS_URS_2025_01/764221406" TargetMode="External"/><Relationship Id="rId27" Type="http://schemas.openxmlformats.org/officeDocument/2006/relationships/hyperlink" Target="https://podminky.urs.cz/item/CS_URS_2025_01/764543429" TargetMode="External"/><Relationship Id="rId30" Type="http://schemas.openxmlformats.org/officeDocument/2006/relationships/hyperlink" Target="https://podminky.urs.cz/item/CS_URS_2025_01/7651919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workbookViewId="0">
      <selection activeCell="AK30" sqref="AK30:AO3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99" t="s">
        <v>14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R5" s="21"/>
      <c r="BE5" s="296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01" t="s">
        <v>17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R6" s="21"/>
      <c r="BE6" s="297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7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7"/>
      <c r="BS8" s="18" t="s">
        <v>6</v>
      </c>
    </row>
    <row r="9" spans="1:74" ht="14.45" customHeight="1">
      <c r="B9" s="21"/>
      <c r="AR9" s="21"/>
      <c r="BE9" s="297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297"/>
      <c r="BS10" s="18" t="s">
        <v>6</v>
      </c>
    </row>
    <row r="11" spans="1:74" ht="18.399999999999999" customHeight="1">
      <c r="B11" s="21"/>
      <c r="E11" s="26" t="s">
        <v>27</v>
      </c>
      <c r="AK11" s="28" t="s">
        <v>28</v>
      </c>
      <c r="AN11" s="26" t="s">
        <v>19</v>
      </c>
      <c r="AR11" s="21"/>
      <c r="BE11" s="297"/>
      <c r="BS11" s="18" t="s">
        <v>6</v>
      </c>
    </row>
    <row r="12" spans="1:74" ht="6.95" customHeight="1">
      <c r="B12" s="21"/>
      <c r="AR12" s="21"/>
      <c r="BE12" s="297"/>
      <c r="BS12" s="18" t="s">
        <v>6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97"/>
      <c r="BS13" s="18" t="s">
        <v>6</v>
      </c>
    </row>
    <row r="14" spans="1:74" ht="12.75">
      <c r="B14" s="21"/>
      <c r="E14" s="302" t="s">
        <v>30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28" t="s">
        <v>28</v>
      </c>
      <c r="AN14" s="30" t="s">
        <v>30</v>
      </c>
      <c r="AR14" s="21"/>
      <c r="BE14" s="297"/>
      <c r="BS14" s="18" t="s">
        <v>6</v>
      </c>
    </row>
    <row r="15" spans="1:74" ht="6.95" customHeight="1">
      <c r="B15" s="21"/>
      <c r="AR15" s="21"/>
      <c r="BE15" s="297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19</v>
      </c>
      <c r="AR16" s="21"/>
      <c r="BE16" s="297"/>
      <c r="BS16" s="18" t="s">
        <v>4</v>
      </c>
    </row>
    <row r="17" spans="2:71" ht="18.399999999999999" customHeight="1">
      <c r="B17" s="21"/>
      <c r="E17" s="26" t="s">
        <v>32</v>
      </c>
      <c r="AK17" s="28" t="s">
        <v>28</v>
      </c>
      <c r="AN17" s="26" t="s">
        <v>19</v>
      </c>
      <c r="AR17" s="21"/>
      <c r="BE17" s="297"/>
      <c r="BS17" s="18" t="s">
        <v>33</v>
      </c>
    </row>
    <row r="18" spans="2:71" ht="6.95" customHeight="1">
      <c r="B18" s="21"/>
      <c r="AR18" s="21"/>
      <c r="BE18" s="297"/>
      <c r="BS18" s="18" t="s">
        <v>6</v>
      </c>
    </row>
    <row r="19" spans="2:71" ht="12" customHeight="1">
      <c r="B19" s="21"/>
      <c r="D19" s="28" t="s">
        <v>34</v>
      </c>
      <c r="AK19" s="28" t="s">
        <v>26</v>
      </c>
      <c r="AN19" s="26" t="s">
        <v>19</v>
      </c>
      <c r="AR19" s="21"/>
      <c r="BE19" s="297"/>
      <c r="BS19" s="18" t="s">
        <v>6</v>
      </c>
    </row>
    <row r="20" spans="2:71" ht="18.399999999999999" customHeight="1">
      <c r="B20" s="21"/>
      <c r="E20" s="26" t="s">
        <v>35</v>
      </c>
      <c r="AK20" s="28" t="s">
        <v>28</v>
      </c>
      <c r="AN20" s="26" t="s">
        <v>19</v>
      </c>
      <c r="AR20" s="21"/>
      <c r="BE20" s="297"/>
      <c r="BS20" s="18" t="s">
        <v>4</v>
      </c>
    </row>
    <row r="21" spans="2:71" ht="6.95" customHeight="1">
      <c r="B21" s="21"/>
      <c r="AR21" s="21"/>
      <c r="BE21" s="297"/>
    </row>
    <row r="22" spans="2:71" ht="12" customHeight="1">
      <c r="B22" s="21"/>
      <c r="D22" s="28" t="s">
        <v>36</v>
      </c>
      <c r="AR22" s="21"/>
      <c r="BE22" s="297"/>
    </row>
    <row r="23" spans="2:71" ht="47.25" customHeight="1">
      <c r="B23" s="21"/>
      <c r="E23" s="304" t="s">
        <v>37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R23" s="21"/>
      <c r="BE23" s="297"/>
    </row>
    <row r="24" spans="2:71" ht="6.95" customHeight="1">
      <c r="B24" s="21"/>
      <c r="AR24" s="21"/>
      <c r="BE24" s="297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7"/>
    </row>
    <row r="26" spans="2:71" s="1" customFormat="1" ht="25.9" customHeight="1">
      <c r="B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5">
        <f>ROUND(AG54,2)</f>
        <v>0</v>
      </c>
      <c r="AL26" s="306"/>
      <c r="AM26" s="306"/>
      <c r="AN26" s="306"/>
      <c r="AO26" s="306"/>
      <c r="AR26" s="33"/>
      <c r="BE26" s="297"/>
    </row>
    <row r="27" spans="2:71" s="1" customFormat="1" ht="6.95" customHeight="1">
      <c r="B27" s="33"/>
      <c r="AR27" s="33"/>
      <c r="BE27" s="297"/>
    </row>
    <row r="28" spans="2:71" s="1" customFormat="1" ht="12.75">
      <c r="B28" s="33"/>
      <c r="L28" s="307" t="s">
        <v>39</v>
      </c>
      <c r="M28" s="307"/>
      <c r="N28" s="307"/>
      <c r="O28" s="307"/>
      <c r="P28" s="307"/>
      <c r="W28" s="307" t="s">
        <v>40</v>
      </c>
      <c r="X28" s="307"/>
      <c r="Y28" s="307"/>
      <c r="Z28" s="307"/>
      <c r="AA28" s="307"/>
      <c r="AB28" s="307"/>
      <c r="AC28" s="307"/>
      <c r="AD28" s="307"/>
      <c r="AE28" s="307"/>
      <c r="AK28" s="307" t="s">
        <v>41</v>
      </c>
      <c r="AL28" s="307"/>
      <c r="AM28" s="307"/>
      <c r="AN28" s="307"/>
      <c r="AO28" s="307"/>
      <c r="AR28" s="33"/>
      <c r="BE28" s="297"/>
    </row>
    <row r="29" spans="2:71" s="2" customFormat="1" ht="14.45" customHeight="1">
      <c r="B29" s="37"/>
      <c r="D29" s="28" t="s">
        <v>42</v>
      </c>
      <c r="F29" s="28" t="s">
        <v>43</v>
      </c>
      <c r="L29" s="310">
        <v>0.21</v>
      </c>
      <c r="M29" s="309"/>
      <c r="N29" s="309"/>
      <c r="O29" s="309"/>
      <c r="P29" s="309"/>
      <c r="W29" s="308">
        <f>SUM(AK26)</f>
        <v>0</v>
      </c>
      <c r="X29" s="309"/>
      <c r="Y29" s="309"/>
      <c r="Z29" s="309"/>
      <c r="AA29" s="309"/>
      <c r="AB29" s="309"/>
      <c r="AC29" s="309"/>
      <c r="AD29" s="309"/>
      <c r="AE29" s="309"/>
      <c r="AK29" s="308">
        <f>SUM(W29*L29)</f>
        <v>0</v>
      </c>
      <c r="AL29" s="309"/>
      <c r="AM29" s="309"/>
      <c r="AN29" s="309"/>
      <c r="AO29" s="309"/>
      <c r="AR29" s="37"/>
      <c r="BE29" s="298"/>
    </row>
    <row r="30" spans="2:71" s="2" customFormat="1" ht="14.45" customHeight="1">
      <c r="B30" s="37"/>
      <c r="F30" s="28" t="s">
        <v>44</v>
      </c>
      <c r="L30" s="310">
        <v>0.12</v>
      </c>
      <c r="M30" s="309"/>
      <c r="N30" s="309"/>
      <c r="O30" s="309"/>
      <c r="P30" s="309"/>
      <c r="W30" s="308">
        <v>0</v>
      </c>
      <c r="X30" s="309"/>
      <c r="Y30" s="309"/>
      <c r="Z30" s="309"/>
      <c r="AA30" s="309"/>
      <c r="AB30" s="309"/>
      <c r="AC30" s="309"/>
      <c r="AD30" s="309"/>
      <c r="AE30" s="309"/>
      <c r="AK30" s="308">
        <v>0</v>
      </c>
      <c r="AL30" s="309"/>
      <c r="AM30" s="309"/>
      <c r="AN30" s="309"/>
      <c r="AO30" s="309"/>
      <c r="AR30" s="37"/>
      <c r="BE30" s="298"/>
    </row>
    <row r="31" spans="2:71" s="2" customFormat="1" ht="14.45" hidden="1" customHeight="1">
      <c r="B31" s="37"/>
      <c r="F31" s="28" t="s">
        <v>45</v>
      </c>
      <c r="L31" s="310">
        <v>0.21</v>
      </c>
      <c r="M31" s="309"/>
      <c r="N31" s="309"/>
      <c r="O31" s="309"/>
      <c r="P31" s="309"/>
      <c r="W31" s="308" t="e">
        <f>ROUND(BB54, 2)</f>
        <v>#REF!</v>
      </c>
      <c r="X31" s="309"/>
      <c r="Y31" s="309"/>
      <c r="Z31" s="309"/>
      <c r="AA31" s="309"/>
      <c r="AB31" s="309"/>
      <c r="AC31" s="309"/>
      <c r="AD31" s="309"/>
      <c r="AE31" s="309"/>
      <c r="AK31" s="308">
        <v>0</v>
      </c>
      <c r="AL31" s="309"/>
      <c r="AM31" s="309"/>
      <c r="AN31" s="309"/>
      <c r="AO31" s="309"/>
      <c r="AR31" s="37"/>
      <c r="BE31" s="298"/>
    </row>
    <row r="32" spans="2:71" s="2" customFormat="1" ht="14.45" hidden="1" customHeight="1">
      <c r="B32" s="37"/>
      <c r="F32" s="28" t="s">
        <v>46</v>
      </c>
      <c r="L32" s="310">
        <v>0.12</v>
      </c>
      <c r="M32" s="309"/>
      <c r="N32" s="309"/>
      <c r="O32" s="309"/>
      <c r="P32" s="309"/>
      <c r="W32" s="308" t="e">
        <f>ROUND(BC54, 2)</f>
        <v>#REF!</v>
      </c>
      <c r="X32" s="309"/>
      <c r="Y32" s="309"/>
      <c r="Z32" s="309"/>
      <c r="AA32" s="309"/>
      <c r="AB32" s="309"/>
      <c r="AC32" s="309"/>
      <c r="AD32" s="309"/>
      <c r="AE32" s="309"/>
      <c r="AK32" s="308">
        <v>0</v>
      </c>
      <c r="AL32" s="309"/>
      <c r="AM32" s="309"/>
      <c r="AN32" s="309"/>
      <c r="AO32" s="309"/>
      <c r="AR32" s="37"/>
      <c r="BE32" s="298"/>
    </row>
    <row r="33" spans="2:44" s="2" customFormat="1" ht="14.45" hidden="1" customHeight="1">
      <c r="B33" s="37"/>
      <c r="F33" s="28" t="s">
        <v>47</v>
      </c>
      <c r="L33" s="310">
        <v>0</v>
      </c>
      <c r="M33" s="309"/>
      <c r="N33" s="309"/>
      <c r="O33" s="309"/>
      <c r="P33" s="309"/>
      <c r="W33" s="308" t="e">
        <f>ROUND(BD54, 2)</f>
        <v>#REF!</v>
      </c>
      <c r="X33" s="309"/>
      <c r="Y33" s="309"/>
      <c r="Z33" s="309"/>
      <c r="AA33" s="309"/>
      <c r="AB33" s="309"/>
      <c r="AC33" s="309"/>
      <c r="AD33" s="309"/>
      <c r="AE33" s="309"/>
      <c r="AK33" s="308">
        <v>0</v>
      </c>
      <c r="AL33" s="309"/>
      <c r="AM33" s="309"/>
      <c r="AN33" s="309"/>
      <c r="AO33" s="309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314" t="s">
        <v>50</v>
      </c>
      <c r="Y35" s="312"/>
      <c r="Z35" s="312"/>
      <c r="AA35" s="312"/>
      <c r="AB35" s="312"/>
      <c r="AC35" s="40"/>
      <c r="AD35" s="40"/>
      <c r="AE35" s="40"/>
      <c r="AF35" s="40"/>
      <c r="AG35" s="40"/>
      <c r="AH35" s="40"/>
      <c r="AI35" s="40"/>
      <c r="AJ35" s="40"/>
      <c r="AK35" s="311">
        <f>SUM(AK26:AK33)</f>
        <v>0</v>
      </c>
      <c r="AL35" s="312"/>
      <c r="AM35" s="312"/>
      <c r="AN35" s="312"/>
      <c r="AO35" s="313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51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00</v>
      </c>
      <c r="AR44" s="46"/>
    </row>
    <row r="45" spans="2:44" s="4" customFormat="1" ht="36.950000000000003" customHeight="1">
      <c r="B45" s="47"/>
      <c r="C45" s="48" t="s">
        <v>16</v>
      </c>
      <c r="L45" s="278" t="str">
        <f>K6</f>
        <v>Snížení energetické náročnosti budovy škola Šance, Poštovní 654, Horní Slakov</v>
      </c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Horní Slavkov, Poštovní 654</v>
      </c>
      <c r="AI47" s="28" t="s">
        <v>23</v>
      </c>
      <c r="AM47" s="280" t="str">
        <f>IF(AN8= "","",AN8)</f>
        <v>6. 12. 2022</v>
      </c>
      <c r="AN47" s="280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>Město Horní Slavkov</v>
      </c>
      <c r="AI49" s="28" t="s">
        <v>31</v>
      </c>
      <c r="AM49" s="281" t="str">
        <f>IF(E17="","",E17)</f>
        <v>CENTRA STAV s.r.o.</v>
      </c>
      <c r="AN49" s="282"/>
      <c r="AO49" s="282"/>
      <c r="AP49" s="282"/>
      <c r="AR49" s="33"/>
      <c r="AS49" s="283" t="s">
        <v>52</v>
      </c>
      <c r="AT49" s="284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29</v>
      </c>
      <c r="L50" s="3" t="str">
        <f>IF(E14= "Vyplň údaj","",E14)</f>
        <v/>
      </c>
      <c r="AI50" s="28" t="s">
        <v>34</v>
      </c>
      <c r="AM50" s="281" t="str">
        <f>IF(E20="","",E20)</f>
        <v>Michal Kubelka</v>
      </c>
      <c r="AN50" s="282"/>
      <c r="AO50" s="282"/>
      <c r="AP50" s="282"/>
      <c r="AR50" s="33"/>
      <c r="AS50" s="285"/>
      <c r="AT50" s="286"/>
      <c r="BD50" s="54"/>
    </row>
    <row r="51" spans="1:91" s="1" customFormat="1" ht="10.9" customHeight="1">
      <c r="B51" s="33"/>
      <c r="AR51" s="33"/>
      <c r="AS51" s="285"/>
      <c r="AT51" s="286"/>
      <c r="BD51" s="54"/>
    </row>
    <row r="52" spans="1:91" s="1" customFormat="1" ht="29.25" customHeight="1">
      <c r="B52" s="33"/>
      <c r="C52" s="287" t="s">
        <v>53</v>
      </c>
      <c r="D52" s="288"/>
      <c r="E52" s="288"/>
      <c r="F52" s="288"/>
      <c r="G52" s="288"/>
      <c r="H52" s="55"/>
      <c r="I52" s="290" t="s">
        <v>54</v>
      </c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9" t="s">
        <v>55</v>
      </c>
      <c r="AH52" s="288"/>
      <c r="AI52" s="288"/>
      <c r="AJ52" s="288"/>
      <c r="AK52" s="288"/>
      <c r="AL52" s="288"/>
      <c r="AM52" s="288"/>
      <c r="AN52" s="290" t="s">
        <v>56</v>
      </c>
      <c r="AO52" s="288"/>
      <c r="AP52" s="288"/>
      <c r="AQ52" s="56" t="s">
        <v>57</v>
      </c>
      <c r="AR52" s="33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4">
        <f>ROUND(SUM(AG55:AG60),2)</f>
        <v>0</v>
      </c>
      <c r="AH54" s="294"/>
      <c r="AI54" s="294"/>
      <c r="AJ54" s="294"/>
      <c r="AK54" s="294"/>
      <c r="AL54" s="294"/>
      <c r="AM54" s="294"/>
      <c r="AN54" s="295">
        <f>SUM(AN55:AP60)</f>
        <v>0</v>
      </c>
      <c r="AO54" s="295"/>
      <c r="AP54" s="295"/>
      <c r="AQ54" s="65" t="s">
        <v>19</v>
      </c>
      <c r="AR54" s="61"/>
      <c r="AS54" s="66">
        <f>ROUND(SUM(AS55:AS60),2)</f>
        <v>0</v>
      </c>
      <c r="AT54" s="67" t="e">
        <f t="shared" ref="AT54:AT60" si="0">ROUND(SUM(AV54:AW54),2)</f>
        <v>#REF!</v>
      </c>
      <c r="AU54" s="68" t="e">
        <f>ROUND(SUM(AU55:AU60),5)</f>
        <v>#REF!</v>
      </c>
      <c r="AV54" s="67" t="e">
        <f>ROUND(AZ54*L29,2)</f>
        <v>#REF!</v>
      </c>
      <c r="AW54" s="67" t="e">
        <f>ROUND(BA54*L30,2)</f>
        <v>#REF!</v>
      </c>
      <c r="AX54" s="67" t="e">
        <f>ROUND(BB54*L29,2)</f>
        <v>#REF!</v>
      </c>
      <c r="AY54" s="67" t="e">
        <f>ROUND(BC54*L30,2)</f>
        <v>#REF!</v>
      </c>
      <c r="AZ54" s="67" t="e">
        <f>ROUND(SUM(AZ55:AZ60),2)</f>
        <v>#REF!</v>
      </c>
      <c r="BA54" s="67" t="e">
        <f>ROUND(SUM(BA55:BA60),2)</f>
        <v>#REF!</v>
      </c>
      <c r="BB54" s="67" t="e">
        <f>ROUND(SUM(BB55:BB60),2)</f>
        <v>#REF!</v>
      </c>
      <c r="BC54" s="67" t="e">
        <f>ROUND(SUM(BC55:BC60),2)</f>
        <v>#REF!</v>
      </c>
      <c r="BD54" s="69" t="e">
        <f>ROUND(SUM(BD55:BD60),2)</f>
        <v>#REF!</v>
      </c>
      <c r="BS54" s="70" t="s">
        <v>71</v>
      </c>
      <c r="BT54" s="70" t="s">
        <v>72</v>
      </c>
      <c r="BU54" s="71" t="s">
        <v>73</v>
      </c>
      <c r="BV54" s="70" t="s">
        <v>74</v>
      </c>
      <c r="BW54" s="70" t="s">
        <v>5</v>
      </c>
      <c r="BX54" s="70" t="s">
        <v>75</v>
      </c>
      <c r="CL54" s="70" t="s">
        <v>19</v>
      </c>
    </row>
    <row r="55" spans="1:91" s="6" customFormat="1" ht="16.5" customHeight="1">
      <c r="A55" s="72" t="s">
        <v>76</v>
      </c>
      <c r="B55" s="73"/>
      <c r="C55" s="74"/>
      <c r="D55" s="291" t="s">
        <v>14</v>
      </c>
      <c r="E55" s="291"/>
      <c r="F55" s="291"/>
      <c r="G55" s="291"/>
      <c r="H55" s="291"/>
      <c r="I55" s="75"/>
      <c r="J55" s="291" t="s">
        <v>77</v>
      </c>
      <c r="K55" s="291"/>
      <c r="L55" s="291"/>
      <c r="M55" s="291"/>
      <c r="N55" s="291"/>
      <c r="O55" s="291"/>
      <c r="P55" s="291"/>
      <c r="Q55" s="291"/>
      <c r="R55" s="291"/>
      <c r="S55" s="291"/>
      <c r="T55" s="291"/>
      <c r="U55" s="291"/>
      <c r="V55" s="291"/>
      <c r="W55" s="291"/>
      <c r="X55" s="291"/>
      <c r="Y55" s="291"/>
      <c r="Z55" s="291"/>
      <c r="AA55" s="291"/>
      <c r="AB55" s="291"/>
      <c r="AC55" s="291"/>
      <c r="AD55" s="291"/>
      <c r="AE55" s="291"/>
      <c r="AF55" s="291"/>
      <c r="AG55" s="292">
        <f>'00 - Vedlejší rozpočtové ...'!J30</f>
        <v>0</v>
      </c>
      <c r="AH55" s="293"/>
      <c r="AI55" s="293"/>
      <c r="AJ55" s="293"/>
      <c r="AK55" s="293"/>
      <c r="AL55" s="293"/>
      <c r="AM55" s="293"/>
      <c r="AN55" s="292">
        <f t="shared" ref="AN54:AN60" si="1">SUM(AG55,AT55)</f>
        <v>0</v>
      </c>
      <c r="AO55" s="293"/>
      <c r="AP55" s="293"/>
      <c r="AQ55" s="76" t="s">
        <v>78</v>
      </c>
      <c r="AR55" s="73"/>
      <c r="AS55" s="77">
        <v>0</v>
      </c>
      <c r="AT55" s="78">
        <f t="shared" si="0"/>
        <v>0</v>
      </c>
      <c r="AU55" s="79">
        <f>'00 - Vedlejší rozpočtové ...'!P85</f>
        <v>0</v>
      </c>
      <c r="AV55" s="78">
        <f>'00 - Vedlejší rozpočtové ...'!J33</f>
        <v>0</v>
      </c>
      <c r="AW55" s="78">
        <f>'00 - Vedlejší rozpočtové ...'!J34</f>
        <v>0</v>
      </c>
      <c r="AX55" s="78">
        <f>'00 - Vedlejší rozpočtové ...'!J35</f>
        <v>0</v>
      </c>
      <c r="AY55" s="78">
        <f>'00 - Vedlejší rozpočtové ...'!J36</f>
        <v>0</v>
      </c>
      <c r="AZ55" s="78">
        <f>'00 - Vedlejší rozpočtové ...'!F33</f>
        <v>0</v>
      </c>
      <c r="BA55" s="78">
        <f>'00 - Vedlejší rozpočtové ...'!F34</f>
        <v>0</v>
      </c>
      <c r="BB55" s="78">
        <f>'00 - Vedlejší rozpočtové ...'!F35</f>
        <v>0</v>
      </c>
      <c r="BC55" s="78">
        <f>'00 - Vedlejší rozpočtové ...'!F36</f>
        <v>0</v>
      </c>
      <c r="BD55" s="80">
        <f>'00 - Vedlejší rozpočtové ...'!F37</f>
        <v>0</v>
      </c>
      <c r="BT55" s="81" t="s">
        <v>79</v>
      </c>
      <c r="BV55" s="81" t="s">
        <v>74</v>
      </c>
      <c r="BW55" s="81" t="s">
        <v>80</v>
      </c>
      <c r="BX55" s="81" t="s">
        <v>5</v>
      </c>
      <c r="CL55" s="81" t="s">
        <v>19</v>
      </c>
      <c r="CM55" s="81" t="s">
        <v>81</v>
      </c>
    </row>
    <row r="56" spans="1:91" s="6" customFormat="1" ht="16.5" customHeight="1">
      <c r="A56" s="72" t="s">
        <v>76</v>
      </c>
      <c r="B56" s="73"/>
      <c r="C56" s="74"/>
      <c r="D56" s="291" t="s">
        <v>82</v>
      </c>
      <c r="E56" s="291"/>
      <c r="F56" s="291"/>
      <c r="G56" s="291"/>
      <c r="H56" s="291"/>
      <c r="I56" s="75"/>
      <c r="J56" s="291" t="s">
        <v>83</v>
      </c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92">
        <f>'01 - Stavební část'!J30</f>
        <v>0</v>
      </c>
      <c r="AH56" s="293"/>
      <c r="AI56" s="293"/>
      <c r="AJ56" s="293"/>
      <c r="AK56" s="293"/>
      <c r="AL56" s="293"/>
      <c r="AM56" s="293"/>
      <c r="AN56" s="292">
        <f t="shared" si="1"/>
        <v>0</v>
      </c>
      <c r="AO56" s="293"/>
      <c r="AP56" s="293"/>
      <c r="AQ56" s="76" t="s">
        <v>78</v>
      </c>
      <c r="AR56" s="73"/>
      <c r="AS56" s="77">
        <v>0</v>
      </c>
      <c r="AT56" s="78">
        <f t="shared" si="0"/>
        <v>0</v>
      </c>
      <c r="AU56" s="79">
        <f>'01 - Stavební část'!P99</f>
        <v>0</v>
      </c>
      <c r="AV56" s="78">
        <f>'01 - Stavební část'!J33</f>
        <v>0</v>
      </c>
      <c r="AW56" s="78">
        <f>'01 - Stavební část'!J34</f>
        <v>0</v>
      </c>
      <c r="AX56" s="78">
        <f>'01 - Stavební část'!J35</f>
        <v>0</v>
      </c>
      <c r="AY56" s="78">
        <f>'01 - Stavební část'!J36</f>
        <v>0</v>
      </c>
      <c r="AZ56" s="78">
        <f>'01 - Stavební část'!F33</f>
        <v>0</v>
      </c>
      <c r="BA56" s="78">
        <f>'01 - Stavební část'!F34</f>
        <v>0</v>
      </c>
      <c r="BB56" s="78">
        <f>'01 - Stavební část'!F35</f>
        <v>0</v>
      </c>
      <c r="BC56" s="78">
        <f>'01 - Stavební část'!F36</f>
        <v>0</v>
      </c>
      <c r="BD56" s="80">
        <f>'01 - Stavební část'!F37</f>
        <v>0</v>
      </c>
      <c r="BT56" s="81" t="s">
        <v>79</v>
      </c>
      <c r="BV56" s="81" t="s">
        <v>74</v>
      </c>
      <c r="BW56" s="81" t="s">
        <v>84</v>
      </c>
      <c r="BX56" s="81" t="s">
        <v>5</v>
      </c>
      <c r="CL56" s="81" t="s">
        <v>19</v>
      </c>
      <c r="CM56" s="81" t="s">
        <v>81</v>
      </c>
    </row>
    <row r="57" spans="1:91" s="6" customFormat="1" ht="16.5" customHeight="1">
      <c r="A57" s="72" t="s">
        <v>76</v>
      </c>
      <c r="B57" s="73"/>
      <c r="C57" s="74"/>
      <c r="D57" s="291" t="s">
        <v>85</v>
      </c>
      <c r="E57" s="291"/>
      <c r="F57" s="291"/>
      <c r="G57" s="291"/>
      <c r="H57" s="291"/>
      <c r="I57" s="75"/>
      <c r="J57" s="291" t="s">
        <v>86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92">
        <f>'02 - Střecha'!J30</f>
        <v>0</v>
      </c>
      <c r="AH57" s="293"/>
      <c r="AI57" s="293"/>
      <c r="AJ57" s="293"/>
      <c r="AK57" s="293"/>
      <c r="AL57" s="293"/>
      <c r="AM57" s="293"/>
      <c r="AN57" s="292">
        <f t="shared" si="1"/>
        <v>0</v>
      </c>
      <c r="AO57" s="293"/>
      <c r="AP57" s="293"/>
      <c r="AQ57" s="76" t="s">
        <v>78</v>
      </c>
      <c r="AR57" s="73"/>
      <c r="AS57" s="77">
        <v>0</v>
      </c>
      <c r="AT57" s="78">
        <f t="shared" si="0"/>
        <v>0</v>
      </c>
      <c r="AU57" s="79">
        <f>'02 - Střecha'!P84</f>
        <v>0</v>
      </c>
      <c r="AV57" s="78">
        <f>'02 - Střecha'!J33</f>
        <v>0</v>
      </c>
      <c r="AW57" s="78">
        <f>'02 - Střecha'!J34</f>
        <v>0</v>
      </c>
      <c r="AX57" s="78">
        <f>'02 - Střecha'!J35</f>
        <v>0</v>
      </c>
      <c r="AY57" s="78">
        <f>'02 - Střecha'!J36</f>
        <v>0</v>
      </c>
      <c r="AZ57" s="78">
        <f>'02 - Střecha'!F33</f>
        <v>0</v>
      </c>
      <c r="BA57" s="78">
        <f>'02 - Střecha'!F34</f>
        <v>0</v>
      </c>
      <c r="BB57" s="78">
        <f>'02 - Střecha'!F35</f>
        <v>0</v>
      </c>
      <c r="BC57" s="78">
        <f>'02 - Střecha'!F36</f>
        <v>0</v>
      </c>
      <c r="BD57" s="80">
        <f>'02 - Střecha'!F37</f>
        <v>0</v>
      </c>
      <c r="BT57" s="81" t="s">
        <v>79</v>
      </c>
      <c r="BV57" s="81" t="s">
        <v>74</v>
      </c>
      <c r="BW57" s="81" t="s">
        <v>87</v>
      </c>
      <c r="BX57" s="81" t="s">
        <v>5</v>
      </c>
      <c r="CL57" s="81" t="s">
        <v>19</v>
      </c>
      <c r="CM57" s="81" t="s">
        <v>81</v>
      </c>
    </row>
    <row r="58" spans="1:91" s="6" customFormat="1" ht="16.5" customHeight="1">
      <c r="A58" s="72" t="s">
        <v>76</v>
      </c>
      <c r="B58" s="73"/>
      <c r="C58" s="74"/>
      <c r="D58" s="291" t="s">
        <v>88</v>
      </c>
      <c r="E58" s="291"/>
      <c r="F58" s="291"/>
      <c r="G58" s="291"/>
      <c r="H58" s="291"/>
      <c r="I58" s="75"/>
      <c r="J58" s="291" t="s">
        <v>89</v>
      </c>
      <c r="K58" s="291"/>
      <c r="L58" s="291"/>
      <c r="M58" s="291"/>
      <c r="N58" s="291"/>
      <c r="O58" s="291"/>
      <c r="P58" s="291"/>
      <c r="Q58" s="291"/>
      <c r="R58" s="291"/>
      <c r="S58" s="291"/>
      <c r="T58" s="291"/>
      <c r="U58" s="291"/>
      <c r="V58" s="291"/>
      <c r="W58" s="291"/>
      <c r="X58" s="291"/>
      <c r="Y58" s="291"/>
      <c r="Z58" s="291"/>
      <c r="AA58" s="291"/>
      <c r="AB58" s="291"/>
      <c r="AC58" s="291"/>
      <c r="AD58" s="291"/>
      <c r="AE58" s="291"/>
      <c r="AF58" s="291"/>
      <c r="AG58" s="292">
        <f>'03 - Vzduchotechnika'!J30</f>
        <v>0</v>
      </c>
      <c r="AH58" s="293"/>
      <c r="AI58" s="293"/>
      <c r="AJ58" s="293"/>
      <c r="AK58" s="293"/>
      <c r="AL58" s="293"/>
      <c r="AM58" s="293"/>
      <c r="AN58" s="292">
        <f t="shared" si="1"/>
        <v>0</v>
      </c>
      <c r="AO58" s="293"/>
      <c r="AP58" s="293"/>
      <c r="AQ58" s="76" t="s">
        <v>78</v>
      </c>
      <c r="AR58" s="73"/>
      <c r="AS58" s="77">
        <v>0</v>
      </c>
      <c r="AT58" s="78">
        <f t="shared" si="0"/>
        <v>0</v>
      </c>
      <c r="AU58" s="79">
        <f>'03 - Vzduchotechnika'!P85</f>
        <v>0</v>
      </c>
      <c r="AV58" s="78">
        <f>'03 - Vzduchotechnika'!J33</f>
        <v>0</v>
      </c>
      <c r="AW58" s="78">
        <f>'03 - Vzduchotechnika'!J34</f>
        <v>0</v>
      </c>
      <c r="AX58" s="78">
        <f>'03 - Vzduchotechnika'!J35</f>
        <v>0</v>
      </c>
      <c r="AY58" s="78">
        <f>'03 - Vzduchotechnika'!J36</f>
        <v>0</v>
      </c>
      <c r="AZ58" s="78">
        <f>'03 - Vzduchotechnika'!F33</f>
        <v>0</v>
      </c>
      <c r="BA58" s="78">
        <f>'03 - Vzduchotechnika'!F34</f>
        <v>0</v>
      </c>
      <c r="BB58" s="78">
        <f>'03 - Vzduchotechnika'!F35</f>
        <v>0</v>
      </c>
      <c r="BC58" s="78">
        <f>'03 - Vzduchotechnika'!F36</f>
        <v>0</v>
      </c>
      <c r="BD58" s="80">
        <f>'03 - Vzduchotechnika'!F37</f>
        <v>0</v>
      </c>
      <c r="BT58" s="81" t="s">
        <v>79</v>
      </c>
      <c r="BV58" s="81" t="s">
        <v>74</v>
      </c>
      <c r="BW58" s="81" t="s">
        <v>90</v>
      </c>
      <c r="BX58" s="81" t="s">
        <v>5</v>
      </c>
      <c r="CL58" s="81" t="s">
        <v>19</v>
      </c>
      <c r="CM58" s="81" t="s">
        <v>81</v>
      </c>
    </row>
    <row r="59" spans="1:91" s="6" customFormat="1" ht="16.5" customHeight="1">
      <c r="A59" s="72" t="s">
        <v>76</v>
      </c>
      <c r="B59" s="73"/>
      <c r="C59" s="74"/>
      <c r="D59" s="291" t="s">
        <v>91</v>
      </c>
      <c r="E59" s="291"/>
      <c r="F59" s="291"/>
      <c r="G59" s="291"/>
      <c r="H59" s="291"/>
      <c r="I59" s="75"/>
      <c r="J59" s="291" t="s">
        <v>92</v>
      </c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1"/>
      <c r="W59" s="291"/>
      <c r="X59" s="291"/>
      <c r="Y59" s="291"/>
      <c r="Z59" s="291"/>
      <c r="AA59" s="291"/>
      <c r="AB59" s="291"/>
      <c r="AC59" s="291"/>
      <c r="AD59" s="291"/>
      <c r="AE59" s="291"/>
      <c r="AF59" s="291"/>
      <c r="AG59" s="292">
        <f>SUM('04.1 Rek Elektroinstalace'!F29)</f>
        <v>0</v>
      </c>
      <c r="AH59" s="293"/>
      <c r="AI59" s="293"/>
      <c r="AJ59" s="293"/>
      <c r="AK59" s="293"/>
      <c r="AL59" s="293"/>
      <c r="AM59" s="293"/>
      <c r="AN59" s="292">
        <f>SUM(AG59*1.21)</f>
        <v>0</v>
      </c>
      <c r="AO59" s="293"/>
      <c r="AP59" s="293"/>
      <c r="AQ59" s="76" t="s">
        <v>78</v>
      </c>
      <c r="AR59" s="73"/>
      <c r="AS59" s="77">
        <v>0</v>
      </c>
      <c r="AT59" s="78" t="e">
        <f t="shared" si="0"/>
        <v>#REF!</v>
      </c>
      <c r="AU59" s="79" t="e">
        <f>#REF!</f>
        <v>#REF!</v>
      </c>
      <c r="AV59" s="78" t="e">
        <f>#REF!</f>
        <v>#REF!</v>
      </c>
      <c r="AW59" s="78" t="e">
        <f>#REF!</f>
        <v>#REF!</v>
      </c>
      <c r="AX59" s="78" t="e">
        <f>#REF!</f>
        <v>#REF!</v>
      </c>
      <c r="AY59" s="78" t="e">
        <f>#REF!</f>
        <v>#REF!</v>
      </c>
      <c r="AZ59" s="78" t="e">
        <f>#REF!</f>
        <v>#REF!</v>
      </c>
      <c r="BA59" s="78" t="e">
        <f>#REF!</f>
        <v>#REF!</v>
      </c>
      <c r="BB59" s="78" t="e">
        <f>#REF!</f>
        <v>#REF!</v>
      </c>
      <c r="BC59" s="78" t="e">
        <f>#REF!</f>
        <v>#REF!</v>
      </c>
      <c r="BD59" s="80" t="e">
        <f>#REF!</f>
        <v>#REF!</v>
      </c>
      <c r="BT59" s="81" t="s">
        <v>79</v>
      </c>
      <c r="BV59" s="81" t="s">
        <v>74</v>
      </c>
      <c r="BW59" s="81" t="s">
        <v>93</v>
      </c>
      <c r="BX59" s="81" t="s">
        <v>5</v>
      </c>
      <c r="CL59" s="81" t="s">
        <v>19</v>
      </c>
      <c r="CM59" s="81" t="s">
        <v>81</v>
      </c>
    </row>
    <row r="60" spans="1:91" s="6" customFormat="1" ht="16.5" customHeight="1">
      <c r="A60" s="72" t="s">
        <v>76</v>
      </c>
      <c r="B60" s="73"/>
      <c r="C60" s="74"/>
      <c r="D60" s="291" t="s">
        <v>94</v>
      </c>
      <c r="E60" s="291"/>
      <c r="F60" s="291"/>
      <c r="G60" s="291"/>
      <c r="H60" s="291"/>
      <c r="I60" s="75"/>
      <c r="J60" s="291" t="s">
        <v>95</v>
      </c>
      <c r="K60" s="291"/>
      <c r="L60" s="291"/>
      <c r="M60" s="291"/>
      <c r="N60" s="291"/>
      <c r="O60" s="291"/>
      <c r="P60" s="291"/>
      <c r="Q60" s="291"/>
      <c r="R60" s="291"/>
      <c r="S60" s="291"/>
      <c r="T60" s="291"/>
      <c r="U60" s="291"/>
      <c r="V60" s="291"/>
      <c r="W60" s="291"/>
      <c r="X60" s="291"/>
      <c r="Y60" s="291"/>
      <c r="Z60" s="291"/>
      <c r="AA60" s="291"/>
      <c r="AB60" s="291"/>
      <c r="AC60" s="291"/>
      <c r="AD60" s="291"/>
      <c r="AE60" s="291"/>
      <c r="AF60" s="291"/>
      <c r="AG60" s="292">
        <f>'05 - Hromosvod '!J30</f>
        <v>0</v>
      </c>
      <c r="AH60" s="293"/>
      <c r="AI60" s="293"/>
      <c r="AJ60" s="293"/>
      <c r="AK60" s="293"/>
      <c r="AL60" s="293"/>
      <c r="AM60" s="293"/>
      <c r="AN60" s="292">
        <f t="shared" si="1"/>
        <v>0</v>
      </c>
      <c r="AO60" s="293"/>
      <c r="AP60" s="293"/>
      <c r="AQ60" s="76" t="s">
        <v>78</v>
      </c>
      <c r="AR60" s="73"/>
      <c r="AS60" s="82">
        <v>0</v>
      </c>
      <c r="AT60" s="83">
        <f t="shared" si="0"/>
        <v>0</v>
      </c>
      <c r="AU60" s="84">
        <f>'05 - Hromosvod '!P82</f>
        <v>0</v>
      </c>
      <c r="AV60" s="83">
        <f>'05 - Hromosvod '!J33</f>
        <v>0</v>
      </c>
      <c r="AW60" s="83">
        <f>'05 - Hromosvod '!J34</f>
        <v>0</v>
      </c>
      <c r="AX60" s="83">
        <f>'05 - Hromosvod '!J35</f>
        <v>0</v>
      </c>
      <c r="AY60" s="83">
        <f>'05 - Hromosvod '!J36</f>
        <v>0</v>
      </c>
      <c r="AZ60" s="83">
        <f>'05 - Hromosvod '!F33</f>
        <v>0</v>
      </c>
      <c r="BA60" s="83">
        <f>'05 - Hromosvod '!F34</f>
        <v>0</v>
      </c>
      <c r="BB60" s="83">
        <f>'05 - Hromosvod '!F35</f>
        <v>0</v>
      </c>
      <c r="BC60" s="83">
        <f>'05 - Hromosvod '!F36</f>
        <v>0</v>
      </c>
      <c r="BD60" s="85">
        <f>'05 - Hromosvod '!F37</f>
        <v>0</v>
      </c>
      <c r="BT60" s="81" t="s">
        <v>79</v>
      </c>
      <c r="BV60" s="81" t="s">
        <v>74</v>
      </c>
      <c r="BW60" s="81" t="s">
        <v>96</v>
      </c>
      <c r="BX60" s="81" t="s">
        <v>5</v>
      </c>
      <c r="CL60" s="81" t="s">
        <v>19</v>
      </c>
      <c r="CM60" s="81" t="s">
        <v>81</v>
      </c>
    </row>
    <row r="61" spans="1:91" s="1" customFormat="1" ht="30" customHeight="1">
      <c r="B61" s="33"/>
      <c r="AR61" s="33"/>
    </row>
    <row r="62" spans="1:91" s="1" customFormat="1" ht="6.95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33"/>
    </row>
  </sheetData>
  <sheetProtection algorithmName="SHA-512" hashValue="n30++gMiqMUQjnQxZgeciJz+CpasmGtQSxo0un+9b/gc/i/TBRu97tgHbjItIZadVsPgk8ebtG6Y+SpmJbnDvg==" saltValue="oE4IL249Y54DFKqj8hJ7n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0 - Vedlejší rozpočtové ...'!C2" display="/" xr:uid="{00000000-0004-0000-0000-000000000000}"/>
    <hyperlink ref="A56" location="'01 - Stavební část'!C2" display="/" xr:uid="{00000000-0004-0000-0000-000001000000}"/>
    <hyperlink ref="A57" location="'02 - Střecha'!C2" display="/" xr:uid="{00000000-0004-0000-0000-000002000000}"/>
    <hyperlink ref="A58" location="'03 - Vzduchotechnika'!C2" display="/" xr:uid="{00000000-0004-0000-0000-000003000000}"/>
    <hyperlink ref="A59" location="'04 - Elektroinstalace'!C2" display="/" xr:uid="{00000000-0004-0000-0000-000004000000}"/>
    <hyperlink ref="A60" location="'05 - Hromosvod 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80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Snížení energetické náročnosti budovy škola Šance, Poštovní 654, Horní Slakov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99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6. 12. 2022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35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ROUND((SUM(BE85:BE102)),  2)</f>
        <v>0</v>
      </c>
      <c r="I33" s="90">
        <v>0.21</v>
      </c>
      <c r="J33" s="89">
        <f>ROUND(((SUM(BE85:BE102))*I33),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ROUND((SUM(BF85:BF102)),  2)</f>
        <v>0</v>
      </c>
      <c r="I34" s="90">
        <v>0.12</v>
      </c>
      <c r="J34" s="89">
        <f>ROUND(((SUM(BF85:BF102))*I34),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ROUND((SUM(BG85:BG102)),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ROUND((SUM(BH85:BH102)),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ROUND((SUM(BI85:BI102)),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Snížení energetické náročnosti budovy škola Šance, Poštovní 654, Horní Slakov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00 - Vedlejší rozpočtové náklady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Horní Slavkov, Poštovní 654</v>
      </c>
      <c r="I52" s="28" t="s">
        <v>23</v>
      </c>
      <c r="J52" s="50" t="str">
        <f>IF(J12="","",J12)</f>
        <v>6. 12. 2022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Město Horní Slavkov</v>
      </c>
      <c r="I54" s="28" t="s">
        <v>31</v>
      </c>
      <c r="J54" s="31" t="str">
        <f>E21</f>
        <v>CENTRA STAV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Michal Kubelka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J85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104</v>
      </c>
      <c r="E60" s="102"/>
      <c r="F60" s="102"/>
      <c r="G60" s="102"/>
      <c r="H60" s="102"/>
      <c r="I60" s="102"/>
      <c r="J60" s="103">
        <f>J86</f>
        <v>0</v>
      </c>
      <c r="L60" s="100"/>
    </row>
    <row r="61" spans="2:47" s="9" customFormat="1" ht="19.899999999999999" customHeight="1">
      <c r="B61" s="104"/>
      <c r="D61" s="105" t="s">
        <v>105</v>
      </c>
      <c r="E61" s="106"/>
      <c r="F61" s="106"/>
      <c r="G61" s="106"/>
      <c r="H61" s="106"/>
      <c r="I61" s="106"/>
      <c r="J61" s="107">
        <f>J87</f>
        <v>0</v>
      </c>
      <c r="L61" s="104"/>
    </row>
    <row r="62" spans="2:47" s="9" customFormat="1" ht="19.899999999999999" customHeight="1">
      <c r="B62" s="104"/>
      <c r="D62" s="105" t="s">
        <v>106</v>
      </c>
      <c r="E62" s="106"/>
      <c r="F62" s="106"/>
      <c r="G62" s="106"/>
      <c r="H62" s="106"/>
      <c r="I62" s="106"/>
      <c r="J62" s="107">
        <f>J91</f>
        <v>0</v>
      </c>
      <c r="L62" s="104"/>
    </row>
    <row r="63" spans="2:47" s="9" customFormat="1" ht="19.899999999999999" customHeight="1">
      <c r="B63" s="104"/>
      <c r="D63" s="105" t="s">
        <v>107</v>
      </c>
      <c r="E63" s="106"/>
      <c r="F63" s="106"/>
      <c r="G63" s="106"/>
      <c r="H63" s="106"/>
      <c r="I63" s="106"/>
      <c r="J63" s="107">
        <f>J96</f>
        <v>0</v>
      </c>
      <c r="L63" s="104"/>
    </row>
    <row r="64" spans="2:47" s="9" customFormat="1" ht="19.899999999999999" customHeight="1">
      <c r="B64" s="104"/>
      <c r="D64" s="105" t="s">
        <v>108</v>
      </c>
      <c r="E64" s="106"/>
      <c r="F64" s="106"/>
      <c r="G64" s="106"/>
      <c r="H64" s="106"/>
      <c r="I64" s="106"/>
      <c r="J64" s="107">
        <f>J99</f>
        <v>0</v>
      </c>
      <c r="L64" s="104"/>
    </row>
    <row r="65" spans="2:12" s="9" customFormat="1" ht="19.899999999999999" customHeight="1">
      <c r="B65" s="104"/>
      <c r="D65" s="105" t="s">
        <v>109</v>
      </c>
      <c r="E65" s="106"/>
      <c r="F65" s="106"/>
      <c r="G65" s="106"/>
      <c r="H65" s="106"/>
      <c r="I65" s="106"/>
      <c r="J65" s="107">
        <f>J101</f>
        <v>0</v>
      </c>
      <c r="L65" s="104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110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15" t="str">
        <f>E7</f>
        <v>Snížení energetické náročnosti budovy škola Šance, Poštovní 654, Horní Slakov</v>
      </c>
      <c r="F75" s="316"/>
      <c r="G75" s="316"/>
      <c r="H75" s="316"/>
      <c r="L75" s="33"/>
    </row>
    <row r="76" spans="2:12" s="1" customFormat="1" ht="12" customHeight="1">
      <c r="B76" s="33"/>
      <c r="C76" s="28" t="s">
        <v>98</v>
      </c>
      <c r="L76" s="33"/>
    </row>
    <row r="77" spans="2:12" s="1" customFormat="1" ht="16.5" customHeight="1">
      <c r="B77" s="33"/>
      <c r="E77" s="278" t="str">
        <f>E9</f>
        <v>00 - Vedlejší rozpočtové náklady</v>
      </c>
      <c r="F77" s="317"/>
      <c r="G77" s="317"/>
      <c r="H77" s="317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>Horní Slavkov, Poštovní 654</v>
      </c>
      <c r="I79" s="28" t="s">
        <v>23</v>
      </c>
      <c r="J79" s="50" t="str">
        <f>IF(J12="","",J12)</f>
        <v>6. 12. 2022</v>
      </c>
      <c r="L79" s="33"/>
    </row>
    <row r="80" spans="2:12" s="1" customFormat="1" ht="6.95" customHeight="1">
      <c r="B80" s="33"/>
      <c r="L80" s="33"/>
    </row>
    <row r="81" spans="2:65" s="1" customFormat="1" ht="15.2" customHeight="1">
      <c r="B81" s="33"/>
      <c r="C81" s="28" t="s">
        <v>25</v>
      </c>
      <c r="F81" s="26" t="str">
        <f>E15</f>
        <v>Město Horní Slavkov</v>
      </c>
      <c r="I81" s="28" t="s">
        <v>31</v>
      </c>
      <c r="J81" s="31" t="str">
        <f>E21</f>
        <v>CENTRA STAV s.r.o.</v>
      </c>
      <c r="L81" s="33"/>
    </row>
    <row r="82" spans="2:65" s="1" customFormat="1" ht="15.2" customHeight="1">
      <c r="B82" s="33"/>
      <c r="C82" s="28" t="s">
        <v>29</v>
      </c>
      <c r="F82" s="26" t="str">
        <f>IF(E18="","",E18)</f>
        <v>Vyplň údaj</v>
      </c>
      <c r="I82" s="28" t="s">
        <v>34</v>
      </c>
      <c r="J82" s="31" t="str">
        <f>E24</f>
        <v>Michal Kubelka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08"/>
      <c r="C84" s="109" t="s">
        <v>111</v>
      </c>
      <c r="D84" s="110" t="s">
        <v>57</v>
      </c>
      <c r="E84" s="110" t="s">
        <v>53</v>
      </c>
      <c r="F84" s="110" t="s">
        <v>54</v>
      </c>
      <c r="G84" s="110" t="s">
        <v>112</v>
      </c>
      <c r="H84" s="110" t="s">
        <v>113</v>
      </c>
      <c r="I84" s="110" t="s">
        <v>114</v>
      </c>
      <c r="J84" s="110" t="s">
        <v>102</v>
      </c>
      <c r="K84" s="111" t="s">
        <v>115</v>
      </c>
      <c r="L84" s="108"/>
      <c r="M84" s="57" t="s">
        <v>19</v>
      </c>
      <c r="N84" s="58" t="s">
        <v>42</v>
      </c>
      <c r="O84" s="58" t="s">
        <v>116</v>
      </c>
      <c r="P84" s="58" t="s">
        <v>117</v>
      </c>
      <c r="Q84" s="58" t="s">
        <v>118</v>
      </c>
      <c r="R84" s="58" t="s">
        <v>119</v>
      </c>
      <c r="S84" s="58" t="s">
        <v>120</v>
      </c>
      <c r="T84" s="59" t="s">
        <v>121</v>
      </c>
    </row>
    <row r="85" spans="2:65" s="1" customFormat="1" ht="22.9" customHeight="1">
      <c r="B85" s="33"/>
      <c r="C85" s="62" t="s">
        <v>122</v>
      </c>
      <c r="J85" s="112">
        <f>BK85</f>
        <v>0</v>
      </c>
      <c r="L85" s="33"/>
      <c r="M85" s="60"/>
      <c r="N85" s="51"/>
      <c r="O85" s="51"/>
      <c r="P85" s="113">
        <f>P86</f>
        <v>0</v>
      </c>
      <c r="Q85" s="51"/>
      <c r="R85" s="113">
        <f>R86</f>
        <v>0</v>
      </c>
      <c r="S85" s="51"/>
      <c r="T85" s="114">
        <f>T86</f>
        <v>0</v>
      </c>
      <c r="AT85" s="18" t="s">
        <v>71</v>
      </c>
      <c r="AU85" s="18" t="s">
        <v>103</v>
      </c>
      <c r="BK85" s="115">
        <f>BK86</f>
        <v>0</v>
      </c>
    </row>
    <row r="86" spans="2:65" s="11" customFormat="1" ht="25.9" customHeight="1">
      <c r="B86" s="116"/>
      <c r="D86" s="117" t="s">
        <v>71</v>
      </c>
      <c r="E86" s="118" t="s">
        <v>123</v>
      </c>
      <c r="F86" s="118" t="s">
        <v>77</v>
      </c>
      <c r="I86" s="119"/>
      <c r="J86" s="120">
        <f>BK86</f>
        <v>0</v>
      </c>
      <c r="L86" s="116"/>
      <c r="M86" s="121"/>
      <c r="P86" s="122">
        <f>P87+P91+P96+P99+P101</f>
        <v>0</v>
      </c>
      <c r="R86" s="122">
        <f>R87+R91+R96+R99+R101</f>
        <v>0</v>
      </c>
      <c r="T86" s="123">
        <f>T87+T91+T96+T99+T101</f>
        <v>0</v>
      </c>
      <c r="AR86" s="117" t="s">
        <v>124</v>
      </c>
      <c r="AT86" s="124" t="s">
        <v>71</v>
      </c>
      <c r="AU86" s="124" t="s">
        <v>72</v>
      </c>
      <c r="AY86" s="117" t="s">
        <v>125</v>
      </c>
      <c r="BK86" s="125">
        <f>BK87+BK91+BK96+BK99+BK101</f>
        <v>0</v>
      </c>
    </row>
    <row r="87" spans="2:65" s="11" customFormat="1" ht="22.9" customHeight="1">
      <c r="B87" s="116"/>
      <c r="D87" s="117" t="s">
        <v>71</v>
      </c>
      <c r="E87" s="126" t="s">
        <v>126</v>
      </c>
      <c r="F87" s="126" t="s">
        <v>127</v>
      </c>
      <c r="I87" s="119"/>
      <c r="J87" s="127">
        <f>BK87</f>
        <v>0</v>
      </c>
      <c r="L87" s="116"/>
      <c r="M87" s="121"/>
      <c r="P87" s="122">
        <f>SUM(P88:P90)</f>
        <v>0</v>
      </c>
      <c r="R87" s="122">
        <f>SUM(R88:R90)</f>
        <v>0</v>
      </c>
      <c r="T87" s="123">
        <f>SUM(T88:T90)</f>
        <v>0</v>
      </c>
      <c r="AR87" s="117" t="s">
        <v>124</v>
      </c>
      <c r="AT87" s="124" t="s">
        <v>71</v>
      </c>
      <c r="AU87" s="124" t="s">
        <v>79</v>
      </c>
      <c r="AY87" s="117" t="s">
        <v>125</v>
      </c>
      <c r="BK87" s="125">
        <f>SUM(BK88:BK90)</f>
        <v>0</v>
      </c>
    </row>
    <row r="88" spans="2:65" s="1" customFormat="1" ht="16.5" customHeight="1">
      <c r="B88" s="33"/>
      <c r="C88" s="128" t="s">
        <v>79</v>
      </c>
      <c r="D88" s="128" t="s">
        <v>128</v>
      </c>
      <c r="E88" s="129" t="s">
        <v>129</v>
      </c>
      <c r="F88" s="130" t="s">
        <v>130</v>
      </c>
      <c r="G88" s="131" t="s">
        <v>131</v>
      </c>
      <c r="H88" s="132">
        <v>1</v>
      </c>
      <c r="I88" s="133"/>
      <c r="J88" s="134">
        <f>ROUND(I88*H88,2)</f>
        <v>0</v>
      </c>
      <c r="K88" s="130" t="s">
        <v>19</v>
      </c>
      <c r="L88" s="33"/>
      <c r="M88" s="135" t="s">
        <v>19</v>
      </c>
      <c r="N88" s="136" t="s">
        <v>43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132</v>
      </c>
      <c r="AT88" s="139" t="s">
        <v>128</v>
      </c>
      <c r="AU88" s="139" t="s">
        <v>81</v>
      </c>
      <c r="AY88" s="18" t="s">
        <v>125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8" t="s">
        <v>79</v>
      </c>
      <c r="BK88" s="140">
        <f>ROUND(I88*H88,2)</f>
        <v>0</v>
      </c>
      <c r="BL88" s="18" t="s">
        <v>132</v>
      </c>
      <c r="BM88" s="139" t="s">
        <v>133</v>
      </c>
    </row>
    <row r="89" spans="2:65" s="1" customFormat="1" ht="16.5" customHeight="1">
      <c r="B89" s="33"/>
      <c r="C89" s="128" t="s">
        <v>81</v>
      </c>
      <c r="D89" s="128" t="s">
        <v>128</v>
      </c>
      <c r="E89" s="129" t="s">
        <v>134</v>
      </c>
      <c r="F89" s="130" t="s">
        <v>135</v>
      </c>
      <c r="G89" s="131" t="s">
        <v>131</v>
      </c>
      <c r="H89" s="132">
        <v>1</v>
      </c>
      <c r="I89" s="133"/>
      <c r="J89" s="134">
        <f>ROUND(I89*H89,2)</f>
        <v>0</v>
      </c>
      <c r="K89" s="130" t="s">
        <v>19</v>
      </c>
      <c r="L89" s="33"/>
      <c r="M89" s="135" t="s">
        <v>19</v>
      </c>
      <c r="N89" s="136" t="s">
        <v>43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AR89" s="139" t="s">
        <v>132</v>
      </c>
      <c r="AT89" s="139" t="s">
        <v>128</v>
      </c>
      <c r="AU89" s="139" t="s">
        <v>81</v>
      </c>
      <c r="AY89" s="18" t="s">
        <v>125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8" t="s">
        <v>79</v>
      </c>
      <c r="BK89" s="140">
        <f>ROUND(I89*H89,2)</f>
        <v>0</v>
      </c>
      <c r="BL89" s="18" t="s">
        <v>132</v>
      </c>
      <c r="BM89" s="139" t="s">
        <v>136</v>
      </c>
    </row>
    <row r="90" spans="2:65" s="1" customFormat="1" ht="16.5" customHeight="1">
      <c r="B90" s="33"/>
      <c r="C90" s="128" t="s">
        <v>137</v>
      </c>
      <c r="D90" s="128" t="s">
        <v>128</v>
      </c>
      <c r="E90" s="129" t="s">
        <v>138</v>
      </c>
      <c r="F90" s="130" t="s">
        <v>139</v>
      </c>
      <c r="G90" s="131" t="s">
        <v>131</v>
      </c>
      <c r="H90" s="132">
        <v>1</v>
      </c>
      <c r="I90" s="133"/>
      <c r="J90" s="134">
        <f>ROUND(I90*H90,2)</f>
        <v>0</v>
      </c>
      <c r="K90" s="130" t="s">
        <v>19</v>
      </c>
      <c r="L90" s="33"/>
      <c r="M90" s="135" t="s">
        <v>19</v>
      </c>
      <c r="N90" s="136" t="s">
        <v>43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132</v>
      </c>
      <c r="AT90" s="139" t="s">
        <v>128</v>
      </c>
      <c r="AU90" s="139" t="s">
        <v>81</v>
      </c>
      <c r="AY90" s="18" t="s">
        <v>125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79</v>
      </c>
      <c r="BK90" s="140">
        <f>ROUND(I90*H90,2)</f>
        <v>0</v>
      </c>
      <c r="BL90" s="18" t="s">
        <v>132</v>
      </c>
      <c r="BM90" s="139" t="s">
        <v>140</v>
      </c>
    </row>
    <row r="91" spans="2:65" s="11" customFormat="1" ht="22.9" customHeight="1">
      <c r="B91" s="116"/>
      <c r="D91" s="117" t="s">
        <v>71</v>
      </c>
      <c r="E91" s="126" t="s">
        <v>141</v>
      </c>
      <c r="F91" s="126" t="s">
        <v>142</v>
      </c>
      <c r="I91" s="119"/>
      <c r="J91" s="127">
        <f>BK91</f>
        <v>0</v>
      </c>
      <c r="L91" s="116"/>
      <c r="M91" s="121"/>
      <c r="P91" s="122">
        <f>SUM(P92:P95)</f>
        <v>0</v>
      </c>
      <c r="R91" s="122">
        <f>SUM(R92:R95)</f>
        <v>0</v>
      </c>
      <c r="T91" s="123">
        <f>SUM(T92:T95)</f>
        <v>0</v>
      </c>
      <c r="AR91" s="117" t="s">
        <v>124</v>
      </c>
      <c r="AT91" s="124" t="s">
        <v>71</v>
      </c>
      <c r="AU91" s="124" t="s">
        <v>79</v>
      </c>
      <c r="AY91" s="117" t="s">
        <v>125</v>
      </c>
      <c r="BK91" s="125">
        <f>SUM(BK92:BK95)</f>
        <v>0</v>
      </c>
    </row>
    <row r="92" spans="2:65" s="1" customFormat="1" ht="16.5" customHeight="1">
      <c r="B92" s="33"/>
      <c r="C92" s="128" t="s">
        <v>143</v>
      </c>
      <c r="D92" s="128" t="s">
        <v>128</v>
      </c>
      <c r="E92" s="129" t="s">
        <v>144</v>
      </c>
      <c r="F92" s="130" t="s">
        <v>145</v>
      </c>
      <c r="G92" s="131" t="s">
        <v>131</v>
      </c>
      <c r="H92" s="132">
        <v>1</v>
      </c>
      <c r="I92" s="133"/>
      <c r="J92" s="134">
        <f>ROUND(I92*H92,2)</f>
        <v>0</v>
      </c>
      <c r="K92" s="130" t="s">
        <v>19</v>
      </c>
      <c r="L92" s="33"/>
      <c r="M92" s="135" t="s">
        <v>19</v>
      </c>
      <c r="N92" s="136" t="s">
        <v>43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132</v>
      </c>
      <c r="AT92" s="139" t="s">
        <v>128</v>
      </c>
      <c r="AU92" s="139" t="s">
        <v>81</v>
      </c>
      <c r="AY92" s="18" t="s">
        <v>125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8" t="s">
        <v>79</v>
      </c>
      <c r="BK92" s="140">
        <f>ROUND(I92*H92,2)</f>
        <v>0</v>
      </c>
      <c r="BL92" s="18" t="s">
        <v>132</v>
      </c>
      <c r="BM92" s="139" t="s">
        <v>146</v>
      </c>
    </row>
    <row r="93" spans="2:65" s="1" customFormat="1" ht="21.75" customHeight="1">
      <c r="B93" s="33"/>
      <c r="C93" s="128" t="s">
        <v>124</v>
      </c>
      <c r="D93" s="128" t="s">
        <v>128</v>
      </c>
      <c r="E93" s="129" t="s">
        <v>147</v>
      </c>
      <c r="F93" s="130" t="s">
        <v>148</v>
      </c>
      <c r="G93" s="131" t="s">
        <v>131</v>
      </c>
      <c r="H93" s="132">
        <v>1</v>
      </c>
      <c r="I93" s="133"/>
      <c r="J93" s="134">
        <f>ROUND(I93*H93,2)</f>
        <v>0</v>
      </c>
      <c r="K93" s="130" t="s">
        <v>19</v>
      </c>
      <c r="L93" s="33"/>
      <c r="M93" s="135" t="s">
        <v>19</v>
      </c>
      <c r="N93" s="136" t="s">
        <v>43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AR93" s="139" t="s">
        <v>132</v>
      </c>
      <c r="AT93" s="139" t="s">
        <v>128</v>
      </c>
      <c r="AU93" s="139" t="s">
        <v>81</v>
      </c>
      <c r="AY93" s="18" t="s">
        <v>125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8" t="s">
        <v>79</v>
      </c>
      <c r="BK93" s="140">
        <f>ROUND(I93*H93,2)</f>
        <v>0</v>
      </c>
      <c r="BL93" s="18" t="s">
        <v>132</v>
      </c>
      <c r="BM93" s="139" t="s">
        <v>149</v>
      </c>
    </row>
    <row r="94" spans="2:65" s="1" customFormat="1" ht="16.5" customHeight="1">
      <c r="B94" s="33"/>
      <c r="C94" s="128" t="s">
        <v>150</v>
      </c>
      <c r="D94" s="128" t="s">
        <v>128</v>
      </c>
      <c r="E94" s="129" t="s">
        <v>151</v>
      </c>
      <c r="F94" s="130" t="s">
        <v>152</v>
      </c>
      <c r="G94" s="131" t="s">
        <v>131</v>
      </c>
      <c r="H94" s="132">
        <v>1</v>
      </c>
      <c r="I94" s="133"/>
      <c r="J94" s="134">
        <f>ROUND(I94*H94,2)</f>
        <v>0</v>
      </c>
      <c r="K94" s="130" t="s">
        <v>19</v>
      </c>
      <c r="L94" s="33"/>
      <c r="M94" s="135" t="s">
        <v>19</v>
      </c>
      <c r="N94" s="136" t="s">
        <v>43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132</v>
      </c>
      <c r="AT94" s="139" t="s">
        <v>128</v>
      </c>
      <c r="AU94" s="139" t="s">
        <v>81</v>
      </c>
      <c r="AY94" s="18" t="s">
        <v>125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79</v>
      </c>
      <c r="BK94" s="140">
        <f>ROUND(I94*H94,2)</f>
        <v>0</v>
      </c>
      <c r="BL94" s="18" t="s">
        <v>132</v>
      </c>
      <c r="BM94" s="139" t="s">
        <v>153</v>
      </c>
    </row>
    <row r="95" spans="2:65" s="1" customFormat="1" ht="16.5" customHeight="1">
      <c r="B95" s="33"/>
      <c r="C95" s="128" t="s">
        <v>154</v>
      </c>
      <c r="D95" s="128" t="s">
        <v>128</v>
      </c>
      <c r="E95" s="129" t="s">
        <v>155</v>
      </c>
      <c r="F95" s="130" t="s">
        <v>156</v>
      </c>
      <c r="G95" s="131" t="s">
        <v>131</v>
      </c>
      <c r="H95" s="132">
        <v>1</v>
      </c>
      <c r="I95" s="133"/>
      <c r="J95" s="134">
        <f>ROUND(I95*H95,2)</f>
        <v>0</v>
      </c>
      <c r="K95" s="130" t="s">
        <v>19</v>
      </c>
      <c r="L95" s="33"/>
      <c r="M95" s="135" t="s">
        <v>19</v>
      </c>
      <c r="N95" s="136" t="s">
        <v>43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AR95" s="139" t="s">
        <v>132</v>
      </c>
      <c r="AT95" s="139" t="s">
        <v>128</v>
      </c>
      <c r="AU95" s="139" t="s">
        <v>81</v>
      </c>
      <c r="AY95" s="18" t="s">
        <v>125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8" t="s">
        <v>79</v>
      </c>
      <c r="BK95" s="140">
        <f>ROUND(I95*H95,2)</f>
        <v>0</v>
      </c>
      <c r="BL95" s="18" t="s">
        <v>132</v>
      </c>
      <c r="BM95" s="139" t="s">
        <v>157</v>
      </c>
    </row>
    <row r="96" spans="2:65" s="11" customFormat="1" ht="22.9" customHeight="1">
      <c r="B96" s="116"/>
      <c r="D96" s="117" t="s">
        <v>71</v>
      </c>
      <c r="E96" s="126" t="s">
        <v>158</v>
      </c>
      <c r="F96" s="126" t="s">
        <v>159</v>
      </c>
      <c r="I96" s="119"/>
      <c r="J96" s="127">
        <f>BK96</f>
        <v>0</v>
      </c>
      <c r="L96" s="116"/>
      <c r="M96" s="121"/>
      <c r="P96" s="122">
        <f>SUM(P97:P98)</f>
        <v>0</v>
      </c>
      <c r="R96" s="122">
        <f>SUM(R97:R98)</f>
        <v>0</v>
      </c>
      <c r="T96" s="123">
        <f>SUM(T97:T98)</f>
        <v>0</v>
      </c>
      <c r="AR96" s="117" t="s">
        <v>124</v>
      </c>
      <c r="AT96" s="124" t="s">
        <v>71</v>
      </c>
      <c r="AU96" s="124" t="s">
        <v>79</v>
      </c>
      <c r="AY96" s="117" t="s">
        <v>125</v>
      </c>
      <c r="BK96" s="125">
        <f>SUM(BK97:BK98)</f>
        <v>0</v>
      </c>
    </row>
    <row r="97" spans="2:65" s="1" customFormat="1" ht="16.5" customHeight="1">
      <c r="B97" s="33"/>
      <c r="C97" s="128" t="s">
        <v>160</v>
      </c>
      <c r="D97" s="128" t="s">
        <v>128</v>
      </c>
      <c r="E97" s="129" t="s">
        <v>161</v>
      </c>
      <c r="F97" s="130" t="s">
        <v>162</v>
      </c>
      <c r="G97" s="131" t="s">
        <v>131</v>
      </c>
      <c r="H97" s="132">
        <v>1</v>
      </c>
      <c r="I97" s="133"/>
      <c r="J97" s="134">
        <f>ROUND(I97*H97,2)</f>
        <v>0</v>
      </c>
      <c r="K97" s="130" t="s">
        <v>19</v>
      </c>
      <c r="L97" s="33"/>
      <c r="M97" s="135" t="s">
        <v>19</v>
      </c>
      <c r="N97" s="136" t="s">
        <v>43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AR97" s="139" t="s">
        <v>132</v>
      </c>
      <c r="AT97" s="139" t="s">
        <v>128</v>
      </c>
      <c r="AU97" s="139" t="s">
        <v>81</v>
      </c>
      <c r="AY97" s="18" t="s">
        <v>125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8" t="s">
        <v>79</v>
      </c>
      <c r="BK97" s="140">
        <f>ROUND(I97*H97,2)</f>
        <v>0</v>
      </c>
      <c r="BL97" s="18" t="s">
        <v>132</v>
      </c>
      <c r="BM97" s="139" t="s">
        <v>163</v>
      </c>
    </row>
    <row r="98" spans="2:65" s="1" customFormat="1" ht="24.2" customHeight="1">
      <c r="B98" s="33"/>
      <c r="C98" s="128" t="s">
        <v>164</v>
      </c>
      <c r="D98" s="128" t="s">
        <v>128</v>
      </c>
      <c r="E98" s="129" t="s">
        <v>165</v>
      </c>
      <c r="F98" s="130" t="s">
        <v>166</v>
      </c>
      <c r="G98" s="131" t="s">
        <v>131</v>
      </c>
      <c r="H98" s="132">
        <v>1</v>
      </c>
      <c r="I98" s="133"/>
      <c r="J98" s="134">
        <f>ROUND(I98*H98,2)</f>
        <v>0</v>
      </c>
      <c r="K98" s="130" t="s">
        <v>19</v>
      </c>
      <c r="L98" s="33"/>
      <c r="M98" s="135" t="s">
        <v>19</v>
      </c>
      <c r="N98" s="136" t="s">
        <v>43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132</v>
      </c>
      <c r="AT98" s="139" t="s">
        <v>128</v>
      </c>
      <c r="AU98" s="139" t="s">
        <v>81</v>
      </c>
      <c r="AY98" s="18" t="s">
        <v>125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79</v>
      </c>
      <c r="BK98" s="140">
        <f>ROUND(I98*H98,2)</f>
        <v>0</v>
      </c>
      <c r="BL98" s="18" t="s">
        <v>132</v>
      </c>
      <c r="BM98" s="139" t="s">
        <v>167</v>
      </c>
    </row>
    <row r="99" spans="2:65" s="11" customFormat="1" ht="22.9" customHeight="1">
      <c r="B99" s="116"/>
      <c r="D99" s="117" t="s">
        <v>71</v>
      </c>
      <c r="E99" s="126" t="s">
        <v>168</v>
      </c>
      <c r="F99" s="126" t="s">
        <v>169</v>
      </c>
      <c r="I99" s="119"/>
      <c r="J99" s="127">
        <f>BK99</f>
        <v>0</v>
      </c>
      <c r="L99" s="116"/>
      <c r="M99" s="121"/>
      <c r="P99" s="122">
        <f>P100</f>
        <v>0</v>
      </c>
      <c r="R99" s="122">
        <f>R100</f>
        <v>0</v>
      </c>
      <c r="T99" s="123">
        <f>T100</f>
        <v>0</v>
      </c>
      <c r="AR99" s="117" t="s">
        <v>124</v>
      </c>
      <c r="AT99" s="124" t="s">
        <v>71</v>
      </c>
      <c r="AU99" s="124" t="s">
        <v>79</v>
      </c>
      <c r="AY99" s="117" t="s">
        <v>125</v>
      </c>
      <c r="BK99" s="125">
        <f>BK100</f>
        <v>0</v>
      </c>
    </row>
    <row r="100" spans="2:65" s="1" customFormat="1" ht="16.5" customHeight="1">
      <c r="B100" s="33"/>
      <c r="C100" s="128" t="s">
        <v>170</v>
      </c>
      <c r="D100" s="128" t="s">
        <v>128</v>
      </c>
      <c r="E100" s="129" t="s">
        <v>171</v>
      </c>
      <c r="F100" s="130" t="s">
        <v>172</v>
      </c>
      <c r="G100" s="131" t="s">
        <v>131</v>
      </c>
      <c r="H100" s="132">
        <v>1</v>
      </c>
      <c r="I100" s="133"/>
      <c r="J100" s="134">
        <f>ROUND(I100*H100,2)</f>
        <v>0</v>
      </c>
      <c r="K100" s="130" t="s">
        <v>19</v>
      </c>
      <c r="L100" s="33"/>
      <c r="M100" s="135" t="s">
        <v>19</v>
      </c>
      <c r="N100" s="136" t="s">
        <v>43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132</v>
      </c>
      <c r="AT100" s="139" t="s">
        <v>128</v>
      </c>
      <c r="AU100" s="139" t="s">
        <v>81</v>
      </c>
      <c r="AY100" s="18" t="s">
        <v>125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79</v>
      </c>
      <c r="BK100" s="140">
        <f>ROUND(I100*H100,2)</f>
        <v>0</v>
      </c>
      <c r="BL100" s="18" t="s">
        <v>132</v>
      </c>
      <c r="BM100" s="139" t="s">
        <v>173</v>
      </c>
    </row>
    <row r="101" spans="2:65" s="11" customFormat="1" ht="22.9" customHeight="1">
      <c r="B101" s="116"/>
      <c r="D101" s="117" t="s">
        <v>71</v>
      </c>
      <c r="E101" s="126" t="s">
        <v>174</v>
      </c>
      <c r="F101" s="126" t="s">
        <v>175</v>
      </c>
      <c r="I101" s="119"/>
      <c r="J101" s="127">
        <f>BK101</f>
        <v>0</v>
      </c>
      <c r="L101" s="116"/>
      <c r="M101" s="121"/>
      <c r="P101" s="122">
        <f>P102</f>
        <v>0</v>
      </c>
      <c r="R101" s="122">
        <f>R102</f>
        <v>0</v>
      </c>
      <c r="T101" s="123">
        <f>T102</f>
        <v>0</v>
      </c>
      <c r="AR101" s="117" t="s">
        <v>124</v>
      </c>
      <c r="AT101" s="124" t="s">
        <v>71</v>
      </c>
      <c r="AU101" s="124" t="s">
        <v>79</v>
      </c>
      <c r="AY101" s="117" t="s">
        <v>125</v>
      </c>
      <c r="BK101" s="125">
        <f>BK102</f>
        <v>0</v>
      </c>
    </row>
    <row r="102" spans="2:65" s="1" customFormat="1" ht="16.5" customHeight="1">
      <c r="B102" s="33"/>
      <c r="C102" s="128" t="s">
        <v>176</v>
      </c>
      <c r="D102" s="128" t="s">
        <v>128</v>
      </c>
      <c r="E102" s="129" t="s">
        <v>177</v>
      </c>
      <c r="F102" s="130" t="s">
        <v>178</v>
      </c>
      <c r="G102" s="131" t="s">
        <v>131</v>
      </c>
      <c r="H102" s="132">
        <v>1</v>
      </c>
      <c r="I102" s="133"/>
      <c r="J102" s="134">
        <f>ROUND(I102*H102,2)</f>
        <v>0</v>
      </c>
      <c r="K102" s="130" t="s">
        <v>19</v>
      </c>
      <c r="L102" s="33"/>
      <c r="M102" s="141" t="s">
        <v>19</v>
      </c>
      <c r="N102" s="142" t="s">
        <v>43</v>
      </c>
      <c r="O102" s="143"/>
      <c r="P102" s="144">
        <f>O102*H102</f>
        <v>0</v>
      </c>
      <c r="Q102" s="144">
        <v>0</v>
      </c>
      <c r="R102" s="144">
        <f>Q102*H102</f>
        <v>0</v>
      </c>
      <c r="S102" s="144">
        <v>0</v>
      </c>
      <c r="T102" s="145">
        <f>S102*H102</f>
        <v>0</v>
      </c>
      <c r="AR102" s="139" t="s">
        <v>132</v>
      </c>
      <c r="AT102" s="139" t="s">
        <v>128</v>
      </c>
      <c r="AU102" s="139" t="s">
        <v>81</v>
      </c>
      <c r="AY102" s="18" t="s">
        <v>125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79</v>
      </c>
      <c r="BK102" s="140">
        <f>ROUND(I102*H102,2)</f>
        <v>0</v>
      </c>
      <c r="BL102" s="18" t="s">
        <v>132</v>
      </c>
      <c r="BM102" s="139" t="s">
        <v>179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1XojFBAqrp/RjJUTfqFXYtcbQ4a3OqvSjL4vKItLItxdrJRh0Y/iCx+7rJWhOvZsXBqJlGdmFUhk9vYwZNhUDg==" saltValue="NQytRVVxXs1VhVis3w9os+cFyiMYBxf8MXkQVq9D6adnQhvU8ApeteOAQHiXapv3fOaqrKoRGRvzLct6aWSu5Q==" spinCount="100000" sheet="1" objects="1" scenarios="1" formatColumns="0" formatRows="0" autoFilter="0"/>
  <autoFilter ref="C84:K102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84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Snížení energetické náročnosti budovy škola Šance, Poštovní 654, Horní Slakov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180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6. 12. 2022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35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ROUND(J99,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ROUND((SUM(BE99:BE1148)),  2)</f>
        <v>0</v>
      </c>
      <c r="I33" s="90">
        <v>0.21</v>
      </c>
      <c r="J33" s="89">
        <f>ROUND(((SUM(BE99:BE1148))*I33),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ROUND((SUM(BF99:BF1148)),  2)</f>
        <v>0</v>
      </c>
      <c r="I34" s="90">
        <v>0.12</v>
      </c>
      <c r="J34" s="89">
        <f>ROUND(((SUM(BF99:BF1148))*I34),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ROUND((SUM(BG99:BG1148)),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ROUND((SUM(BH99:BH1148)),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ROUND((SUM(BI99:BI1148)),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Snížení energetické náročnosti budovy škola Šance, Poštovní 654, Horní Slakov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01 - Stavební část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Horní Slavkov, Poštovní 654</v>
      </c>
      <c r="I52" s="28" t="s">
        <v>23</v>
      </c>
      <c r="J52" s="50" t="str">
        <f>IF(J12="","",J12)</f>
        <v>6. 12. 2022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Město Horní Slavkov</v>
      </c>
      <c r="I54" s="28" t="s">
        <v>31</v>
      </c>
      <c r="J54" s="31" t="str">
        <f>E21</f>
        <v>CENTRA STAV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Michal Kubelka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J99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181</v>
      </c>
      <c r="E60" s="102"/>
      <c r="F60" s="102"/>
      <c r="G60" s="102"/>
      <c r="H60" s="102"/>
      <c r="I60" s="102"/>
      <c r="J60" s="103">
        <f>J100</f>
        <v>0</v>
      </c>
      <c r="L60" s="100"/>
    </row>
    <row r="61" spans="2:47" s="9" customFormat="1" ht="19.899999999999999" customHeight="1">
      <c r="B61" s="104"/>
      <c r="D61" s="105" t="s">
        <v>182</v>
      </c>
      <c r="E61" s="106"/>
      <c r="F61" s="106"/>
      <c r="G61" s="106"/>
      <c r="H61" s="106"/>
      <c r="I61" s="106"/>
      <c r="J61" s="107">
        <f>J101</f>
        <v>0</v>
      </c>
      <c r="L61" s="104"/>
    </row>
    <row r="62" spans="2:47" s="9" customFormat="1" ht="19.899999999999999" customHeight="1">
      <c r="B62" s="104"/>
      <c r="D62" s="105" t="s">
        <v>183</v>
      </c>
      <c r="E62" s="106"/>
      <c r="F62" s="106"/>
      <c r="G62" s="106"/>
      <c r="H62" s="106"/>
      <c r="I62" s="106"/>
      <c r="J62" s="107">
        <f>J148</f>
        <v>0</v>
      </c>
      <c r="L62" s="104"/>
    </row>
    <row r="63" spans="2:47" s="9" customFormat="1" ht="19.899999999999999" customHeight="1">
      <c r="B63" s="104"/>
      <c r="D63" s="105" t="s">
        <v>184</v>
      </c>
      <c r="E63" s="106"/>
      <c r="F63" s="106"/>
      <c r="G63" s="106"/>
      <c r="H63" s="106"/>
      <c r="I63" s="106"/>
      <c r="J63" s="107">
        <f>J187</f>
        <v>0</v>
      </c>
      <c r="L63" s="104"/>
    </row>
    <row r="64" spans="2:47" s="9" customFormat="1" ht="19.899999999999999" customHeight="1">
      <c r="B64" s="104"/>
      <c r="D64" s="105" t="s">
        <v>185</v>
      </c>
      <c r="E64" s="106"/>
      <c r="F64" s="106"/>
      <c r="G64" s="106"/>
      <c r="H64" s="106"/>
      <c r="I64" s="106"/>
      <c r="J64" s="107">
        <f>J206</f>
        <v>0</v>
      </c>
      <c r="L64" s="104"/>
    </row>
    <row r="65" spans="2:12" s="9" customFormat="1" ht="19.899999999999999" customHeight="1">
      <c r="B65" s="104"/>
      <c r="D65" s="105" t="s">
        <v>186</v>
      </c>
      <c r="E65" s="106"/>
      <c r="F65" s="106"/>
      <c r="G65" s="106"/>
      <c r="H65" s="106"/>
      <c r="I65" s="106"/>
      <c r="J65" s="107">
        <f>J583</f>
        <v>0</v>
      </c>
      <c r="L65" s="104"/>
    </row>
    <row r="66" spans="2:12" s="9" customFormat="1" ht="19.899999999999999" customHeight="1">
      <c r="B66" s="104"/>
      <c r="D66" s="105" t="s">
        <v>187</v>
      </c>
      <c r="E66" s="106"/>
      <c r="F66" s="106"/>
      <c r="G66" s="106"/>
      <c r="H66" s="106"/>
      <c r="I66" s="106"/>
      <c r="J66" s="107">
        <f>J751</f>
        <v>0</v>
      </c>
      <c r="L66" s="104"/>
    </row>
    <row r="67" spans="2:12" s="9" customFormat="1" ht="19.899999999999999" customHeight="1">
      <c r="B67" s="104"/>
      <c r="D67" s="105" t="s">
        <v>188</v>
      </c>
      <c r="E67" s="106"/>
      <c r="F67" s="106"/>
      <c r="G67" s="106"/>
      <c r="H67" s="106"/>
      <c r="I67" s="106"/>
      <c r="J67" s="107">
        <f>J777</f>
        <v>0</v>
      </c>
      <c r="L67" s="104"/>
    </row>
    <row r="68" spans="2:12" s="8" customFormat="1" ht="24.95" customHeight="1">
      <c r="B68" s="100"/>
      <c r="D68" s="101" t="s">
        <v>189</v>
      </c>
      <c r="E68" s="102"/>
      <c r="F68" s="102"/>
      <c r="G68" s="102"/>
      <c r="H68" s="102"/>
      <c r="I68" s="102"/>
      <c r="J68" s="103">
        <f>J780</f>
        <v>0</v>
      </c>
      <c r="L68" s="100"/>
    </row>
    <row r="69" spans="2:12" s="9" customFormat="1" ht="19.899999999999999" customHeight="1">
      <c r="B69" s="104"/>
      <c r="D69" s="105" t="s">
        <v>190</v>
      </c>
      <c r="E69" s="106"/>
      <c r="F69" s="106"/>
      <c r="G69" s="106"/>
      <c r="H69" s="106"/>
      <c r="I69" s="106"/>
      <c r="J69" s="107">
        <f>J781</f>
        <v>0</v>
      </c>
      <c r="L69" s="104"/>
    </row>
    <row r="70" spans="2:12" s="9" customFormat="1" ht="19.899999999999999" customHeight="1">
      <c r="B70" s="104"/>
      <c r="D70" s="105" t="s">
        <v>191</v>
      </c>
      <c r="E70" s="106"/>
      <c r="F70" s="106"/>
      <c r="G70" s="106"/>
      <c r="H70" s="106"/>
      <c r="I70" s="106"/>
      <c r="J70" s="107">
        <f>J790</f>
        <v>0</v>
      </c>
      <c r="L70" s="104"/>
    </row>
    <row r="71" spans="2:12" s="9" customFormat="1" ht="19.899999999999999" customHeight="1">
      <c r="B71" s="104"/>
      <c r="D71" s="105" t="s">
        <v>192</v>
      </c>
      <c r="E71" s="106"/>
      <c r="F71" s="106"/>
      <c r="G71" s="106"/>
      <c r="H71" s="106"/>
      <c r="I71" s="106"/>
      <c r="J71" s="107">
        <f>J831</f>
        <v>0</v>
      </c>
      <c r="L71" s="104"/>
    </row>
    <row r="72" spans="2:12" s="9" customFormat="1" ht="19.899999999999999" customHeight="1">
      <c r="B72" s="104"/>
      <c r="D72" s="105" t="s">
        <v>193</v>
      </c>
      <c r="E72" s="106"/>
      <c r="F72" s="106"/>
      <c r="G72" s="106"/>
      <c r="H72" s="106"/>
      <c r="I72" s="106"/>
      <c r="J72" s="107">
        <f>J840</f>
        <v>0</v>
      </c>
      <c r="L72" s="104"/>
    </row>
    <row r="73" spans="2:12" s="9" customFormat="1" ht="19.899999999999999" customHeight="1">
      <c r="B73" s="104"/>
      <c r="D73" s="105" t="s">
        <v>194</v>
      </c>
      <c r="E73" s="106"/>
      <c r="F73" s="106"/>
      <c r="G73" s="106"/>
      <c r="H73" s="106"/>
      <c r="I73" s="106"/>
      <c r="J73" s="107">
        <f>J845</f>
        <v>0</v>
      </c>
      <c r="L73" s="104"/>
    </row>
    <row r="74" spans="2:12" s="9" customFormat="1" ht="19.899999999999999" customHeight="1">
      <c r="B74" s="104"/>
      <c r="D74" s="105" t="s">
        <v>195</v>
      </c>
      <c r="E74" s="106"/>
      <c r="F74" s="106"/>
      <c r="G74" s="106"/>
      <c r="H74" s="106"/>
      <c r="I74" s="106"/>
      <c r="J74" s="107">
        <f>J868</f>
        <v>0</v>
      </c>
      <c r="L74" s="104"/>
    </row>
    <row r="75" spans="2:12" s="9" customFormat="1" ht="19.899999999999999" customHeight="1">
      <c r="B75" s="104"/>
      <c r="D75" s="105" t="s">
        <v>196</v>
      </c>
      <c r="E75" s="106"/>
      <c r="F75" s="106"/>
      <c r="G75" s="106"/>
      <c r="H75" s="106"/>
      <c r="I75" s="106"/>
      <c r="J75" s="107">
        <f>J893</f>
        <v>0</v>
      </c>
      <c r="L75" s="104"/>
    </row>
    <row r="76" spans="2:12" s="9" customFormat="1" ht="19.899999999999999" customHeight="1">
      <c r="B76" s="104"/>
      <c r="D76" s="105" t="s">
        <v>197</v>
      </c>
      <c r="E76" s="106"/>
      <c r="F76" s="106"/>
      <c r="G76" s="106"/>
      <c r="H76" s="106"/>
      <c r="I76" s="106"/>
      <c r="J76" s="107">
        <f>J921</f>
        <v>0</v>
      </c>
      <c r="L76" s="104"/>
    </row>
    <row r="77" spans="2:12" s="9" customFormat="1" ht="19.899999999999999" customHeight="1">
      <c r="B77" s="104"/>
      <c r="D77" s="105" t="s">
        <v>198</v>
      </c>
      <c r="E77" s="106"/>
      <c r="F77" s="106"/>
      <c r="G77" s="106"/>
      <c r="H77" s="106"/>
      <c r="I77" s="106"/>
      <c r="J77" s="107">
        <f>J1016</f>
        <v>0</v>
      </c>
      <c r="L77" s="104"/>
    </row>
    <row r="78" spans="2:12" s="9" customFormat="1" ht="19.899999999999999" customHeight="1">
      <c r="B78" s="104"/>
      <c r="D78" s="105" t="s">
        <v>199</v>
      </c>
      <c r="E78" s="106"/>
      <c r="F78" s="106"/>
      <c r="G78" s="106"/>
      <c r="H78" s="106"/>
      <c r="I78" s="106"/>
      <c r="J78" s="107">
        <f>J1055</f>
        <v>0</v>
      </c>
      <c r="L78" s="104"/>
    </row>
    <row r="79" spans="2:12" s="9" customFormat="1" ht="19.899999999999999" customHeight="1">
      <c r="B79" s="104"/>
      <c r="D79" s="105" t="s">
        <v>200</v>
      </c>
      <c r="E79" s="106"/>
      <c r="F79" s="106"/>
      <c r="G79" s="106"/>
      <c r="H79" s="106"/>
      <c r="I79" s="106"/>
      <c r="J79" s="107">
        <f>J1079</f>
        <v>0</v>
      </c>
      <c r="L79" s="104"/>
    </row>
    <row r="80" spans="2:12" s="1" customFormat="1" ht="21.75" customHeight="1">
      <c r="B80" s="33"/>
      <c r="L80" s="33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3"/>
    </row>
    <row r="85" spans="2:12" s="1" customFormat="1" ht="6.95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33"/>
    </row>
    <row r="86" spans="2:12" s="1" customFormat="1" ht="24.95" customHeight="1">
      <c r="B86" s="33"/>
      <c r="C86" s="22" t="s">
        <v>110</v>
      </c>
      <c r="L86" s="33"/>
    </row>
    <row r="87" spans="2:12" s="1" customFormat="1" ht="6.95" customHeight="1">
      <c r="B87" s="33"/>
      <c r="L87" s="33"/>
    </row>
    <row r="88" spans="2:12" s="1" customFormat="1" ht="12" customHeight="1">
      <c r="B88" s="33"/>
      <c r="C88" s="28" t="s">
        <v>16</v>
      </c>
      <c r="L88" s="33"/>
    </row>
    <row r="89" spans="2:12" s="1" customFormat="1" ht="16.5" customHeight="1">
      <c r="B89" s="33"/>
      <c r="E89" s="315" t="str">
        <f>E7</f>
        <v>Snížení energetické náročnosti budovy škola Šance, Poštovní 654, Horní Slakov</v>
      </c>
      <c r="F89" s="316"/>
      <c r="G89" s="316"/>
      <c r="H89" s="316"/>
      <c r="L89" s="33"/>
    </row>
    <row r="90" spans="2:12" s="1" customFormat="1" ht="12" customHeight="1">
      <c r="B90" s="33"/>
      <c r="C90" s="28" t="s">
        <v>98</v>
      </c>
      <c r="L90" s="33"/>
    </row>
    <row r="91" spans="2:12" s="1" customFormat="1" ht="16.5" customHeight="1">
      <c r="B91" s="33"/>
      <c r="E91" s="278" t="str">
        <f>E9</f>
        <v>01 - Stavební část</v>
      </c>
      <c r="F91" s="317"/>
      <c r="G91" s="317"/>
      <c r="H91" s="317"/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8" t="s">
        <v>21</v>
      </c>
      <c r="F93" s="26" t="str">
        <f>F12</f>
        <v>Horní Slavkov, Poštovní 654</v>
      </c>
      <c r="I93" s="28" t="s">
        <v>23</v>
      </c>
      <c r="J93" s="50" t="str">
        <f>IF(J12="","",J12)</f>
        <v>6. 12. 2022</v>
      </c>
      <c r="L93" s="33"/>
    </row>
    <row r="94" spans="2:12" s="1" customFormat="1" ht="6.95" customHeight="1">
      <c r="B94" s="33"/>
      <c r="L94" s="33"/>
    </row>
    <row r="95" spans="2:12" s="1" customFormat="1" ht="15.2" customHeight="1">
      <c r="B95" s="33"/>
      <c r="C95" s="28" t="s">
        <v>25</v>
      </c>
      <c r="F95" s="26" t="str">
        <f>E15</f>
        <v>Město Horní Slavkov</v>
      </c>
      <c r="I95" s="28" t="s">
        <v>31</v>
      </c>
      <c r="J95" s="31" t="str">
        <f>E21</f>
        <v>CENTRA STAV s.r.o.</v>
      </c>
      <c r="L95" s="33"/>
    </row>
    <row r="96" spans="2:12" s="1" customFormat="1" ht="15.2" customHeight="1">
      <c r="B96" s="33"/>
      <c r="C96" s="28" t="s">
        <v>29</v>
      </c>
      <c r="F96" s="26" t="str">
        <f>IF(E18="","",E18)</f>
        <v>Vyplň údaj</v>
      </c>
      <c r="I96" s="28" t="s">
        <v>34</v>
      </c>
      <c r="J96" s="31" t="str">
        <f>E24</f>
        <v>Michal Kubelka</v>
      </c>
      <c r="L96" s="33"/>
    </row>
    <row r="97" spans="2:65" s="1" customFormat="1" ht="10.35" customHeight="1">
      <c r="B97" s="33"/>
      <c r="L97" s="33"/>
    </row>
    <row r="98" spans="2:65" s="10" customFormat="1" ht="29.25" customHeight="1">
      <c r="B98" s="108"/>
      <c r="C98" s="109" t="s">
        <v>111</v>
      </c>
      <c r="D98" s="110" t="s">
        <v>57</v>
      </c>
      <c r="E98" s="110" t="s">
        <v>53</v>
      </c>
      <c r="F98" s="110" t="s">
        <v>54</v>
      </c>
      <c r="G98" s="110" t="s">
        <v>112</v>
      </c>
      <c r="H98" s="110" t="s">
        <v>113</v>
      </c>
      <c r="I98" s="110" t="s">
        <v>114</v>
      </c>
      <c r="J98" s="110" t="s">
        <v>102</v>
      </c>
      <c r="K98" s="111" t="s">
        <v>115</v>
      </c>
      <c r="L98" s="108"/>
      <c r="M98" s="57" t="s">
        <v>19</v>
      </c>
      <c r="N98" s="58" t="s">
        <v>42</v>
      </c>
      <c r="O98" s="58" t="s">
        <v>116</v>
      </c>
      <c r="P98" s="58" t="s">
        <v>117</v>
      </c>
      <c r="Q98" s="58" t="s">
        <v>118</v>
      </c>
      <c r="R98" s="58" t="s">
        <v>119</v>
      </c>
      <c r="S98" s="58" t="s">
        <v>120</v>
      </c>
      <c r="T98" s="59" t="s">
        <v>121</v>
      </c>
    </row>
    <row r="99" spans="2:65" s="1" customFormat="1" ht="22.9" customHeight="1">
      <c r="B99" s="33"/>
      <c r="C99" s="62" t="s">
        <v>122</v>
      </c>
      <c r="J99" s="112">
        <f>BK99</f>
        <v>0</v>
      </c>
      <c r="L99" s="33"/>
      <c r="M99" s="60"/>
      <c r="N99" s="51"/>
      <c r="O99" s="51"/>
      <c r="P99" s="113">
        <f>P100+P780</f>
        <v>0</v>
      </c>
      <c r="Q99" s="51"/>
      <c r="R99" s="113">
        <f>R100+R780</f>
        <v>86.319455980000001</v>
      </c>
      <c r="S99" s="51"/>
      <c r="T99" s="114">
        <f>T100+T780</f>
        <v>109.50645435</v>
      </c>
      <c r="AT99" s="18" t="s">
        <v>71</v>
      </c>
      <c r="AU99" s="18" t="s">
        <v>103</v>
      </c>
      <c r="BK99" s="115">
        <f>BK100+BK780</f>
        <v>0</v>
      </c>
    </row>
    <row r="100" spans="2:65" s="11" customFormat="1" ht="25.9" customHeight="1">
      <c r="B100" s="116"/>
      <c r="D100" s="117" t="s">
        <v>71</v>
      </c>
      <c r="E100" s="118" t="s">
        <v>201</v>
      </c>
      <c r="F100" s="118" t="s">
        <v>202</v>
      </c>
      <c r="I100" s="119"/>
      <c r="J100" s="120">
        <f>BK100</f>
        <v>0</v>
      </c>
      <c r="L100" s="116"/>
      <c r="M100" s="121"/>
      <c r="P100" s="122">
        <f>P101+P148+P187+P206+P583+P751+P777</f>
        <v>0</v>
      </c>
      <c r="R100" s="122">
        <f>R101+R148+R187+R206+R583+R751+R777</f>
        <v>68.286912819999998</v>
      </c>
      <c r="T100" s="123">
        <f>T101+T148+T187+T206+T583+T751+T777</f>
        <v>94.304310000000001</v>
      </c>
      <c r="AR100" s="117" t="s">
        <v>79</v>
      </c>
      <c r="AT100" s="124" t="s">
        <v>71</v>
      </c>
      <c r="AU100" s="124" t="s">
        <v>72</v>
      </c>
      <c r="AY100" s="117" t="s">
        <v>125</v>
      </c>
      <c r="BK100" s="125">
        <f>BK101+BK148+BK187+BK206+BK583+BK751+BK777</f>
        <v>0</v>
      </c>
    </row>
    <row r="101" spans="2:65" s="11" customFormat="1" ht="22.9" customHeight="1">
      <c r="B101" s="116"/>
      <c r="D101" s="117" t="s">
        <v>71</v>
      </c>
      <c r="E101" s="126" t="s">
        <v>79</v>
      </c>
      <c r="F101" s="126" t="s">
        <v>203</v>
      </c>
      <c r="I101" s="119"/>
      <c r="J101" s="127">
        <f>BK101</f>
        <v>0</v>
      </c>
      <c r="L101" s="116"/>
      <c r="M101" s="121"/>
      <c r="P101" s="122">
        <f>SUM(P102:P147)</f>
        <v>0</v>
      </c>
      <c r="R101" s="122">
        <f>SUM(R102:R147)</f>
        <v>14.124765</v>
      </c>
      <c r="T101" s="123">
        <f>SUM(T102:T147)</f>
        <v>61.745000000000005</v>
      </c>
      <c r="AR101" s="117" t="s">
        <v>79</v>
      </c>
      <c r="AT101" s="124" t="s">
        <v>71</v>
      </c>
      <c r="AU101" s="124" t="s">
        <v>79</v>
      </c>
      <c r="AY101" s="117" t="s">
        <v>125</v>
      </c>
      <c r="BK101" s="125">
        <f>SUM(BK102:BK147)</f>
        <v>0</v>
      </c>
    </row>
    <row r="102" spans="2:65" s="1" customFormat="1" ht="37.9" customHeight="1">
      <c r="B102" s="33"/>
      <c r="C102" s="128" t="s">
        <v>79</v>
      </c>
      <c r="D102" s="128" t="s">
        <v>128</v>
      </c>
      <c r="E102" s="129" t="s">
        <v>204</v>
      </c>
      <c r="F102" s="130" t="s">
        <v>205</v>
      </c>
      <c r="G102" s="131" t="s">
        <v>206</v>
      </c>
      <c r="H102" s="132">
        <v>43.15</v>
      </c>
      <c r="I102" s="133"/>
      <c r="J102" s="134">
        <f>ROUND(I102*H102,2)</f>
        <v>0</v>
      </c>
      <c r="K102" s="130" t="s">
        <v>207</v>
      </c>
      <c r="L102" s="33"/>
      <c r="M102" s="135" t="s">
        <v>19</v>
      </c>
      <c r="N102" s="136" t="s">
        <v>43</v>
      </c>
      <c r="P102" s="137">
        <f>O102*H102</f>
        <v>0</v>
      </c>
      <c r="Q102" s="137">
        <v>0</v>
      </c>
      <c r="R102" s="137">
        <f>Q102*H102</f>
        <v>0</v>
      </c>
      <c r="S102" s="137">
        <v>0.26</v>
      </c>
      <c r="T102" s="138">
        <f>S102*H102</f>
        <v>11.218999999999999</v>
      </c>
      <c r="AR102" s="139" t="s">
        <v>143</v>
      </c>
      <c r="AT102" s="139" t="s">
        <v>128</v>
      </c>
      <c r="AU102" s="139" t="s">
        <v>81</v>
      </c>
      <c r="AY102" s="18" t="s">
        <v>125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79</v>
      </c>
      <c r="BK102" s="140">
        <f>ROUND(I102*H102,2)</f>
        <v>0</v>
      </c>
      <c r="BL102" s="18" t="s">
        <v>143</v>
      </c>
      <c r="BM102" s="139" t="s">
        <v>208</v>
      </c>
    </row>
    <row r="103" spans="2:65" s="1" customFormat="1" ht="11.25">
      <c r="B103" s="33"/>
      <c r="D103" s="146" t="s">
        <v>209</v>
      </c>
      <c r="F103" s="147" t="s">
        <v>210</v>
      </c>
      <c r="I103" s="148"/>
      <c r="L103" s="33"/>
      <c r="M103" s="149"/>
      <c r="T103" s="54"/>
      <c r="AT103" s="18" t="s">
        <v>209</v>
      </c>
      <c r="AU103" s="18" t="s">
        <v>81</v>
      </c>
    </row>
    <row r="104" spans="2:65" s="12" customFormat="1" ht="11.25">
      <c r="B104" s="150"/>
      <c r="D104" s="151" t="s">
        <v>211</v>
      </c>
      <c r="E104" s="152" t="s">
        <v>19</v>
      </c>
      <c r="F104" s="153" t="s">
        <v>212</v>
      </c>
      <c r="H104" s="152" t="s">
        <v>19</v>
      </c>
      <c r="I104" s="154"/>
      <c r="L104" s="150"/>
      <c r="M104" s="155"/>
      <c r="T104" s="156"/>
      <c r="AT104" s="152" t="s">
        <v>211</v>
      </c>
      <c r="AU104" s="152" t="s">
        <v>81</v>
      </c>
      <c r="AV104" s="12" t="s">
        <v>79</v>
      </c>
      <c r="AW104" s="12" t="s">
        <v>33</v>
      </c>
      <c r="AX104" s="12" t="s">
        <v>72</v>
      </c>
      <c r="AY104" s="152" t="s">
        <v>125</v>
      </c>
    </row>
    <row r="105" spans="2:65" s="13" customFormat="1" ht="11.25">
      <c r="B105" s="157"/>
      <c r="D105" s="151" t="s">
        <v>211</v>
      </c>
      <c r="E105" s="158" t="s">
        <v>19</v>
      </c>
      <c r="F105" s="159" t="s">
        <v>213</v>
      </c>
      <c r="H105" s="160">
        <v>43.15</v>
      </c>
      <c r="I105" s="161"/>
      <c r="L105" s="157"/>
      <c r="M105" s="162"/>
      <c r="T105" s="163"/>
      <c r="AT105" s="158" t="s">
        <v>211</v>
      </c>
      <c r="AU105" s="158" t="s">
        <v>81</v>
      </c>
      <c r="AV105" s="13" t="s">
        <v>81</v>
      </c>
      <c r="AW105" s="13" t="s">
        <v>33</v>
      </c>
      <c r="AX105" s="13" t="s">
        <v>79</v>
      </c>
      <c r="AY105" s="158" t="s">
        <v>125</v>
      </c>
    </row>
    <row r="106" spans="2:65" s="1" customFormat="1" ht="33" customHeight="1">
      <c r="B106" s="33"/>
      <c r="C106" s="128" t="s">
        <v>81</v>
      </c>
      <c r="D106" s="128" t="s">
        <v>128</v>
      </c>
      <c r="E106" s="129" t="s">
        <v>214</v>
      </c>
      <c r="F106" s="130" t="s">
        <v>215</v>
      </c>
      <c r="G106" s="131" t="s">
        <v>206</v>
      </c>
      <c r="H106" s="132">
        <v>80.2</v>
      </c>
      <c r="I106" s="133"/>
      <c r="J106" s="134">
        <f>ROUND(I106*H106,2)</f>
        <v>0</v>
      </c>
      <c r="K106" s="130" t="s">
        <v>207</v>
      </c>
      <c r="L106" s="33"/>
      <c r="M106" s="135" t="s">
        <v>19</v>
      </c>
      <c r="N106" s="136" t="s">
        <v>43</v>
      </c>
      <c r="P106" s="137">
        <f>O106*H106</f>
        <v>0</v>
      </c>
      <c r="Q106" s="137">
        <v>0</v>
      </c>
      <c r="R106" s="137">
        <f>Q106*H106</f>
        <v>0</v>
      </c>
      <c r="S106" s="137">
        <v>0.63</v>
      </c>
      <c r="T106" s="138">
        <f>S106*H106</f>
        <v>50.526000000000003</v>
      </c>
      <c r="AR106" s="139" t="s">
        <v>143</v>
      </c>
      <c r="AT106" s="139" t="s">
        <v>128</v>
      </c>
      <c r="AU106" s="139" t="s">
        <v>81</v>
      </c>
      <c r="AY106" s="18" t="s">
        <v>125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8" t="s">
        <v>79</v>
      </c>
      <c r="BK106" s="140">
        <f>ROUND(I106*H106,2)</f>
        <v>0</v>
      </c>
      <c r="BL106" s="18" t="s">
        <v>143</v>
      </c>
      <c r="BM106" s="139" t="s">
        <v>216</v>
      </c>
    </row>
    <row r="107" spans="2:65" s="1" customFormat="1" ht="11.25">
      <c r="B107" s="33"/>
      <c r="D107" s="146" t="s">
        <v>209</v>
      </c>
      <c r="F107" s="147" t="s">
        <v>217</v>
      </c>
      <c r="I107" s="148"/>
      <c r="L107" s="33"/>
      <c r="M107" s="149"/>
      <c r="T107" s="54"/>
      <c r="AT107" s="18" t="s">
        <v>209</v>
      </c>
      <c r="AU107" s="18" t="s">
        <v>81</v>
      </c>
    </row>
    <row r="108" spans="2:65" s="12" customFormat="1" ht="11.25">
      <c r="B108" s="150"/>
      <c r="D108" s="151" t="s">
        <v>211</v>
      </c>
      <c r="E108" s="152" t="s">
        <v>19</v>
      </c>
      <c r="F108" s="153" t="s">
        <v>218</v>
      </c>
      <c r="H108" s="152" t="s">
        <v>19</v>
      </c>
      <c r="I108" s="154"/>
      <c r="L108" s="150"/>
      <c r="M108" s="155"/>
      <c r="T108" s="156"/>
      <c r="AT108" s="152" t="s">
        <v>211</v>
      </c>
      <c r="AU108" s="152" t="s">
        <v>81</v>
      </c>
      <c r="AV108" s="12" t="s">
        <v>79</v>
      </c>
      <c r="AW108" s="12" t="s">
        <v>33</v>
      </c>
      <c r="AX108" s="12" t="s">
        <v>72</v>
      </c>
      <c r="AY108" s="152" t="s">
        <v>125</v>
      </c>
    </row>
    <row r="109" spans="2:65" s="13" customFormat="1" ht="11.25">
      <c r="B109" s="157"/>
      <c r="D109" s="151" t="s">
        <v>211</v>
      </c>
      <c r="E109" s="158" t="s">
        <v>19</v>
      </c>
      <c r="F109" s="159" t="s">
        <v>219</v>
      </c>
      <c r="H109" s="160">
        <v>80.2</v>
      </c>
      <c r="I109" s="161"/>
      <c r="L109" s="157"/>
      <c r="M109" s="162"/>
      <c r="T109" s="163"/>
      <c r="AT109" s="158" t="s">
        <v>211</v>
      </c>
      <c r="AU109" s="158" t="s">
        <v>81</v>
      </c>
      <c r="AV109" s="13" t="s">
        <v>81</v>
      </c>
      <c r="AW109" s="13" t="s">
        <v>33</v>
      </c>
      <c r="AX109" s="13" t="s">
        <v>79</v>
      </c>
      <c r="AY109" s="158" t="s">
        <v>125</v>
      </c>
    </row>
    <row r="110" spans="2:65" s="1" customFormat="1" ht="24.2" customHeight="1">
      <c r="B110" s="33"/>
      <c r="C110" s="128" t="s">
        <v>137</v>
      </c>
      <c r="D110" s="128" t="s">
        <v>128</v>
      </c>
      <c r="E110" s="129" t="s">
        <v>220</v>
      </c>
      <c r="F110" s="130" t="s">
        <v>221</v>
      </c>
      <c r="G110" s="131" t="s">
        <v>222</v>
      </c>
      <c r="H110" s="132">
        <v>61.286000000000001</v>
      </c>
      <c r="I110" s="133"/>
      <c r="J110" s="134">
        <f>ROUND(I110*H110,2)</f>
        <v>0</v>
      </c>
      <c r="K110" s="130" t="s">
        <v>207</v>
      </c>
      <c r="L110" s="33"/>
      <c r="M110" s="135" t="s">
        <v>19</v>
      </c>
      <c r="N110" s="136" t="s">
        <v>43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143</v>
      </c>
      <c r="AT110" s="139" t="s">
        <v>128</v>
      </c>
      <c r="AU110" s="139" t="s">
        <v>81</v>
      </c>
      <c r="AY110" s="18" t="s">
        <v>125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8" t="s">
        <v>79</v>
      </c>
      <c r="BK110" s="140">
        <f>ROUND(I110*H110,2)</f>
        <v>0</v>
      </c>
      <c r="BL110" s="18" t="s">
        <v>143</v>
      </c>
      <c r="BM110" s="139" t="s">
        <v>223</v>
      </c>
    </row>
    <row r="111" spans="2:65" s="1" customFormat="1" ht="11.25">
      <c r="B111" s="33"/>
      <c r="D111" s="146" t="s">
        <v>209</v>
      </c>
      <c r="F111" s="147" t="s">
        <v>224</v>
      </c>
      <c r="I111" s="148"/>
      <c r="L111" s="33"/>
      <c r="M111" s="149"/>
      <c r="T111" s="54"/>
      <c r="AT111" s="18" t="s">
        <v>209</v>
      </c>
      <c r="AU111" s="18" t="s">
        <v>81</v>
      </c>
    </row>
    <row r="112" spans="2:65" s="12" customFormat="1" ht="11.25">
      <c r="B112" s="150"/>
      <c r="D112" s="151" t="s">
        <v>211</v>
      </c>
      <c r="E112" s="152" t="s">
        <v>19</v>
      </c>
      <c r="F112" s="153" t="s">
        <v>225</v>
      </c>
      <c r="H112" s="152" t="s">
        <v>19</v>
      </c>
      <c r="I112" s="154"/>
      <c r="L112" s="150"/>
      <c r="M112" s="155"/>
      <c r="T112" s="156"/>
      <c r="AT112" s="152" t="s">
        <v>211</v>
      </c>
      <c r="AU112" s="152" t="s">
        <v>81</v>
      </c>
      <c r="AV112" s="12" t="s">
        <v>79</v>
      </c>
      <c r="AW112" s="12" t="s">
        <v>33</v>
      </c>
      <c r="AX112" s="12" t="s">
        <v>72</v>
      </c>
      <c r="AY112" s="152" t="s">
        <v>125</v>
      </c>
    </row>
    <row r="113" spans="2:65" s="13" customFormat="1" ht="11.25">
      <c r="B113" s="157"/>
      <c r="D113" s="151" t="s">
        <v>211</v>
      </c>
      <c r="E113" s="158" t="s">
        <v>19</v>
      </c>
      <c r="F113" s="159" t="s">
        <v>226</v>
      </c>
      <c r="H113" s="160">
        <v>69.823999999999998</v>
      </c>
      <c r="I113" s="161"/>
      <c r="L113" s="157"/>
      <c r="M113" s="162"/>
      <c r="T113" s="163"/>
      <c r="AT113" s="158" t="s">
        <v>211</v>
      </c>
      <c r="AU113" s="158" t="s">
        <v>81</v>
      </c>
      <c r="AV113" s="13" t="s">
        <v>81</v>
      </c>
      <c r="AW113" s="13" t="s">
        <v>33</v>
      </c>
      <c r="AX113" s="13" t="s">
        <v>72</v>
      </c>
      <c r="AY113" s="158" t="s">
        <v>125</v>
      </c>
    </row>
    <row r="114" spans="2:65" s="13" customFormat="1" ht="11.25">
      <c r="B114" s="157"/>
      <c r="D114" s="151" t="s">
        <v>211</v>
      </c>
      <c r="E114" s="158" t="s">
        <v>19</v>
      </c>
      <c r="F114" s="159" t="s">
        <v>227</v>
      </c>
      <c r="H114" s="160">
        <v>-1.994</v>
      </c>
      <c r="I114" s="161"/>
      <c r="L114" s="157"/>
      <c r="M114" s="162"/>
      <c r="T114" s="163"/>
      <c r="AT114" s="158" t="s">
        <v>211</v>
      </c>
      <c r="AU114" s="158" t="s">
        <v>81</v>
      </c>
      <c r="AV114" s="13" t="s">
        <v>81</v>
      </c>
      <c r="AW114" s="13" t="s">
        <v>33</v>
      </c>
      <c r="AX114" s="13" t="s">
        <v>72</v>
      </c>
      <c r="AY114" s="158" t="s">
        <v>125</v>
      </c>
    </row>
    <row r="115" spans="2:65" s="13" customFormat="1" ht="11.25">
      <c r="B115" s="157"/>
      <c r="D115" s="151" t="s">
        <v>211</v>
      </c>
      <c r="E115" s="158" t="s">
        <v>19</v>
      </c>
      <c r="F115" s="159" t="s">
        <v>228</v>
      </c>
      <c r="H115" s="160">
        <v>-6.5439999999999996</v>
      </c>
      <c r="I115" s="161"/>
      <c r="L115" s="157"/>
      <c r="M115" s="162"/>
      <c r="T115" s="163"/>
      <c r="AT115" s="158" t="s">
        <v>211</v>
      </c>
      <c r="AU115" s="158" t="s">
        <v>81</v>
      </c>
      <c r="AV115" s="13" t="s">
        <v>81</v>
      </c>
      <c r="AW115" s="13" t="s">
        <v>33</v>
      </c>
      <c r="AX115" s="13" t="s">
        <v>72</v>
      </c>
      <c r="AY115" s="158" t="s">
        <v>125</v>
      </c>
    </row>
    <row r="116" spans="2:65" s="14" customFormat="1" ht="11.25">
      <c r="B116" s="164"/>
      <c r="D116" s="151" t="s">
        <v>211</v>
      </c>
      <c r="E116" s="165" t="s">
        <v>19</v>
      </c>
      <c r="F116" s="166" t="s">
        <v>229</v>
      </c>
      <c r="H116" s="167">
        <v>61.286000000000001</v>
      </c>
      <c r="I116" s="168"/>
      <c r="L116" s="164"/>
      <c r="M116" s="169"/>
      <c r="T116" s="170"/>
      <c r="AT116" s="165" t="s">
        <v>211</v>
      </c>
      <c r="AU116" s="165" t="s">
        <v>81</v>
      </c>
      <c r="AV116" s="14" t="s">
        <v>143</v>
      </c>
      <c r="AW116" s="14" t="s">
        <v>33</v>
      </c>
      <c r="AX116" s="14" t="s">
        <v>79</v>
      </c>
      <c r="AY116" s="165" t="s">
        <v>125</v>
      </c>
    </row>
    <row r="117" spans="2:65" s="1" customFormat="1" ht="37.9" customHeight="1">
      <c r="B117" s="33"/>
      <c r="C117" s="128" t="s">
        <v>143</v>
      </c>
      <c r="D117" s="128" t="s">
        <v>128</v>
      </c>
      <c r="E117" s="129" t="s">
        <v>230</v>
      </c>
      <c r="F117" s="130" t="s">
        <v>231</v>
      </c>
      <c r="G117" s="131" t="s">
        <v>222</v>
      </c>
      <c r="H117" s="132">
        <v>22.02</v>
      </c>
      <c r="I117" s="133"/>
      <c r="J117" s="134">
        <f>ROUND(I117*H117,2)</f>
        <v>0</v>
      </c>
      <c r="K117" s="130" t="s">
        <v>207</v>
      </c>
      <c r="L117" s="33"/>
      <c r="M117" s="135" t="s">
        <v>19</v>
      </c>
      <c r="N117" s="136" t="s">
        <v>43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AR117" s="139" t="s">
        <v>143</v>
      </c>
      <c r="AT117" s="139" t="s">
        <v>128</v>
      </c>
      <c r="AU117" s="139" t="s">
        <v>81</v>
      </c>
      <c r="AY117" s="18" t="s">
        <v>125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8" t="s">
        <v>79</v>
      </c>
      <c r="BK117" s="140">
        <f>ROUND(I117*H117,2)</f>
        <v>0</v>
      </c>
      <c r="BL117" s="18" t="s">
        <v>143</v>
      </c>
      <c r="BM117" s="139" t="s">
        <v>232</v>
      </c>
    </row>
    <row r="118" spans="2:65" s="1" customFormat="1" ht="11.25">
      <c r="B118" s="33"/>
      <c r="D118" s="146" t="s">
        <v>209</v>
      </c>
      <c r="F118" s="147" t="s">
        <v>233</v>
      </c>
      <c r="I118" s="148"/>
      <c r="L118" s="33"/>
      <c r="M118" s="149"/>
      <c r="T118" s="54"/>
      <c r="AT118" s="18" t="s">
        <v>209</v>
      </c>
      <c r="AU118" s="18" t="s">
        <v>81</v>
      </c>
    </row>
    <row r="119" spans="2:65" s="12" customFormat="1" ht="11.25">
      <c r="B119" s="150"/>
      <c r="D119" s="151" t="s">
        <v>211</v>
      </c>
      <c r="E119" s="152" t="s">
        <v>19</v>
      </c>
      <c r="F119" s="153" t="s">
        <v>234</v>
      </c>
      <c r="H119" s="152" t="s">
        <v>19</v>
      </c>
      <c r="I119" s="154"/>
      <c r="L119" s="150"/>
      <c r="M119" s="155"/>
      <c r="T119" s="156"/>
      <c r="AT119" s="152" t="s">
        <v>211</v>
      </c>
      <c r="AU119" s="152" t="s">
        <v>81</v>
      </c>
      <c r="AV119" s="12" t="s">
        <v>79</v>
      </c>
      <c r="AW119" s="12" t="s">
        <v>33</v>
      </c>
      <c r="AX119" s="12" t="s">
        <v>72</v>
      </c>
      <c r="AY119" s="152" t="s">
        <v>125</v>
      </c>
    </row>
    <row r="120" spans="2:65" s="13" customFormat="1" ht="11.25">
      <c r="B120" s="157"/>
      <c r="D120" s="151" t="s">
        <v>211</v>
      </c>
      <c r="E120" s="158" t="s">
        <v>19</v>
      </c>
      <c r="F120" s="159" t="s">
        <v>235</v>
      </c>
      <c r="H120" s="160">
        <v>22.02</v>
      </c>
      <c r="I120" s="161"/>
      <c r="L120" s="157"/>
      <c r="M120" s="162"/>
      <c r="T120" s="163"/>
      <c r="AT120" s="158" t="s">
        <v>211</v>
      </c>
      <c r="AU120" s="158" t="s">
        <v>81</v>
      </c>
      <c r="AV120" s="13" t="s">
        <v>81</v>
      </c>
      <c r="AW120" s="13" t="s">
        <v>33</v>
      </c>
      <c r="AX120" s="13" t="s">
        <v>79</v>
      </c>
      <c r="AY120" s="158" t="s">
        <v>125</v>
      </c>
    </row>
    <row r="121" spans="2:65" s="1" customFormat="1" ht="37.9" customHeight="1">
      <c r="B121" s="33"/>
      <c r="C121" s="128" t="s">
        <v>124</v>
      </c>
      <c r="D121" s="128" t="s">
        <v>128</v>
      </c>
      <c r="E121" s="129" t="s">
        <v>236</v>
      </c>
      <c r="F121" s="130" t="s">
        <v>237</v>
      </c>
      <c r="G121" s="131" t="s">
        <v>222</v>
      </c>
      <c r="H121" s="132">
        <v>396.36</v>
      </c>
      <c r="I121" s="133"/>
      <c r="J121" s="134">
        <f>ROUND(I121*H121,2)</f>
        <v>0</v>
      </c>
      <c r="K121" s="130" t="s">
        <v>207</v>
      </c>
      <c r="L121" s="33"/>
      <c r="M121" s="135" t="s">
        <v>19</v>
      </c>
      <c r="N121" s="136" t="s">
        <v>43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143</v>
      </c>
      <c r="AT121" s="139" t="s">
        <v>128</v>
      </c>
      <c r="AU121" s="139" t="s">
        <v>81</v>
      </c>
      <c r="AY121" s="18" t="s">
        <v>125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79</v>
      </c>
      <c r="BK121" s="140">
        <f>ROUND(I121*H121,2)</f>
        <v>0</v>
      </c>
      <c r="BL121" s="18" t="s">
        <v>143</v>
      </c>
      <c r="BM121" s="139" t="s">
        <v>238</v>
      </c>
    </row>
    <row r="122" spans="2:65" s="1" customFormat="1" ht="11.25">
      <c r="B122" s="33"/>
      <c r="D122" s="146" t="s">
        <v>209</v>
      </c>
      <c r="F122" s="147" t="s">
        <v>239</v>
      </c>
      <c r="I122" s="148"/>
      <c r="L122" s="33"/>
      <c r="M122" s="149"/>
      <c r="T122" s="54"/>
      <c r="AT122" s="18" t="s">
        <v>209</v>
      </c>
      <c r="AU122" s="18" t="s">
        <v>81</v>
      </c>
    </row>
    <row r="123" spans="2:65" s="13" customFormat="1" ht="11.25">
      <c r="B123" s="157"/>
      <c r="D123" s="151" t="s">
        <v>211</v>
      </c>
      <c r="E123" s="158" t="s">
        <v>19</v>
      </c>
      <c r="F123" s="159" t="s">
        <v>240</v>
      </c>
      <c r="H123" s="160">
        <v>396.36</v>
      </c>
      <c r="I123" s="161"/>
      <c r="L123" s="157"/>
      <c r="M123" s="162"/>
      <c r="T123" s="163"/>
      <c r="AT123" s="158" t="s">
        <v>211</v>
      </c>
      <c r="AU123" s="158" t="s">
        <v>81</v>
      </c>
      <c r="AV123" s="13" t="s">
        <v>81</v>
      </c>
      <c r="AW123" s="13" t="s">
        <v>33</v>
      </c>
      <c r="AX123" s="13" t="s">
        <v>79</v>
      </c>
      <c r="AY123" s="158" t="s">
        <v>125</v>
      </c>
    </row>
    <row r="124" spans="2:65" s="1" customFormat="1" ht="24.2" customHeight="1">
      <c r="B124" s="33"/>
      <c r="C124" s="128" t="s">
        <v>150</v>
      </c>
      <c r="D124" s="128" t="s">
        <v>128</v>
      </c>
      <c r="E124" s="129" t="s">
        <v>241</v>
      </c>
      <c r="F124" s="130" t="s">
        <v>242</v>
      </c>
      <c r="G124" s="131" t="s">
        <v>222</v>
      </c>
      <c r="H124" s="132">
        <v>396.36</v>
      </c>
      <c r="I124" s="133"/>
      <c r="J124" s="134">
        <f>ROUND(I124*H124,2)</f>
        <v>0</v>
      </c>
      <c r="K124" s="130" t="s">
        <v>207</v>
      </c>
      <c r="L124" s="33"/>
      <c r="M124" s="135" t="s">
        <v>19</v>
      </c>
      <c r="N124" s="136" t="s">
        <v>43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143</v>
      </c>
      <c r="AT124" s="139" t="s">
        <v>128</v>
      </c>
      <c r="AU124" s="139" t="s">
        <v>81</v>
      </c>
      <c r="AY124" s="18" t="s">
        <v>125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79</v>
      </c>
      <c r="BK124" s="140">
        <f>ROUND(I124*H124,2)</f>
        <v>0</v>
      </c>
      <c r="BL124" s="18" t="s">
        <v>143</v>
      </c>
      <c r="BM124" s="139" t="s">
        <v>243</v>
      </c>
    </row>
    <row r="125" spans="2:65" s="1" customFormat="1" ht="11.25">
      <c r="B125" s="33"/>
      <c r="D125" s="146" t="s">
        <v>209</v>
      </c>
      <c r="F125" s="147" t="s">
        <v>244</v>
      </c>
      <c r="I125" s="148"/>
      <c r="L125" s="33"/>
      <c r="M125" s="149"/>
      <c r="T125" s="54"/>
      <c r="AT125" s="18" t="s">
        <v>209</v>
      </c>
      <c r="AU125" s="18" t="s">
        <v>81</v>
      </c>
    </row>
    <row r="126" spans="2:65" s="1" customFormat="1" ht="24.2" customHeight="1">
      <c r="B126" s="33"/>
      <c r="C126" s="128" t="s">
        <v>154</v>
      </c>
      <c r="D126" s="128" t="s">
        <v>128</v>
      </c>
      <c r="E126" s="129" t="s">
        <v>245</v>
      </c>
      <c r="F126" s="130" t="s">
        <v>246</v>
      </c>
      <c r="G126" s="131" t="s">
        <v>247</v>
      </c>
      <c r="H126" s="132">
        <v>39.636000000000003</v>
      </c>
      <c r="I126" s="133"/>
      <c r="J126" s="134">
        <f>ROUND(I126*H126,2)</f>
        <v>0</v>
      </c>
      <c r="K126" s="130" t="s">
        <v>207</v>
      </c>
      <c r="L126" s="33"/>
      <c r="M126" s="135" t="s">
        <v>19</v>
      </c>
      <c r="N126" s="136" t="s">
        <v>43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143</v>
      </c>
      <c r="AT126" s="139" t="s">
        <v>128</v>
      </c>
      <c r="AU126" s="139" t="s">
        <v>81</v>
      </c>
      <c r="AY126" s="18" t="s">
        <v>125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8" t="s">
        <v>79</v>
      </c>
      <c r="BK126" s="140">
        <f>ROUND(I126*H126,2)</f>
        <v>0</v>
      </c>
      <c r="BL126" s="18" t="s">
        <v>143</v>
      </c>
      <c r="BM126" s="139" t="s">
        <v>248</v>
      </c>
    </row>
    <row r="127" spans="2:65" s="1" customFormat="1" ht="11.25">
      <c r="B127" s="33"/>
      <c r="D127" s="146" t="s">
        <v>209</v>
      </c>
      <c r="F127" s="147" t="s">
        <v>249</v>
      </c>
      <c r="I127" s="148"/>
      <c r="L127" s="33"/>
      <c r="M127" s="149"/>
      <c r="T127" s="54"/>
      <c r="AT127" s="18" t="s">
        <v>209</v>
      </c>
      <c r="AU127" s="18" t="s">
        <v>81</v>
      </c>
    </row>
    <row r="128" spans="2:65" s="13" customFormat="1" ht="11.25">
      <c r="B128" s="157"/>
      <c r="D128" s="151" t="s">
        <v>211</v>
      </c>
      <c r="E128" s="158" t="s">
        <v>19</v>
      </c>
      <c r="F128" s="159" t="s">
        <v>250</v>
      </c>
      <c r="H128" s="160">
        <v>39.636000000000003</v>
      </c>
      <c r="I128" s="161"/>
      <c r="L128" s="157"/>
      <c r="M128" s="162"/>
      <c r="T128" s="163"/>
      <c r="AT128" s="158" t="s">
        <v>211</v>
      </c>
      <c r="AU128" s="158" t="s">
        <v>81</v>
      </c>
      <c r="AV128" s="13" t="s">
        <v>81</v>
      </c>
      <c r="AW128" s="13" t="s">
        <v>33</v>
      </c>
      <c r="AX128" s="13" t="s">
        <v>79</v>
      </c>
      <c r="AY128" s="158" t="s">
        <v>125</v>
      </c>
    </row>
    <row r="129" spans="2:65" s="1" customFormat="1" ht="24.2" customHeight="1">
      <c r="B129" s="33"/>
      <c r="C129" s="128" t="s">
        <v>160</v>
      </c>
      <c r="D129" s="128" t="s">
        <v>128</v>
      </c>
      <c r="E129" s="129" t="s">
        <v>251</v>
      </c>
      <c r="F129" s="130" t="s">
        <v>252</v>
      </c>
      <c r="G129" s="131" t="s">
        <v>222</v>
      </c>
      <c r="H129" s="132">
        <v>39.265999999999998</v>
      </c>
      <c r="I129" s="133"/>
      <c r="J129" s="134">
        <f>ROUND(I129*H129,2)</f>
        <v>0</v>
      </c>
      <c r="K129" s="130" t="s">
        <v>207</v>
      </c>
      <c r="L129" s="33"/>
      <c r="M129" s="135" t="s">
        <v>19</v>
      </c>
      <c r="N129" s="136" t="s">
        <v>43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143</v>
      </c>
      <c r="AT129" s="139" t="s">
        <v>128</v>
      </c>
      <c r="AU129" s="139" t="s">
        <v>81</v>
      </c>
      <c r="AY129" s="18" t="s">
        <v>125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79</v>
      </c>
      <c r="BK129" s="140">
        <f>ROUND(I129*H129,2)</f>
        <v>0</v>
      </c>
      <c r="BL129" s="18" t="s">
        <v>143</v>
      </c>
      <c r="BM129" s="139" t="s">
        <v>253</v>
      </c>
    </row>
    <row r="130" spans="2:65" s="1" customFormat="1" ht="11.25">
      <c r="B130" s="33"/>
      <c r="D130" s="146" t="s">
        <v>209</v>
      </c>
      <c r="F130" s="147" t="s">
        <v>254</v>
      </c>
      <c r="I130" s="148"/>
      <c r="L130" s="33"/>
      <c r="M130" s="149"/>
      <c r="T130" s="54"/>
      <c r="AT130" s="18" t="s">
        <v>209</v>
      </c>
      <c r="AU130" s="18" t="s">
        <v>81</v>
      </c>
    </row>
    <row r="131" spans="2:65" s="13" customFormat="1" ht="11.25">
      <c r="B131" s="157"/>
      <c r="D131" s="151" t="s">
        <v>211</v>
      </c>
      <c r="E131" s="158" t="s">
        <v>19</v>
      </c>
      <c r="F131" s="159" t="s">
        <v>255</v>
      </c>
      <c r="H131" s="160">
        <v>42.017000000000003</v>
      </c>
      <c r="I131" s="161"/>
      <c r="L131" s="157"/>
      <c r="M131" s="162"/>
      <c r="T131" s="163"/>
      <c r="AT131" s="158" t="s">
        <v>211</v>
      </c>
      <c r="AU131" s="158" t="s">
        <v>81</v>
      </c>
      <c r="AV131" s="13" t="s">
        <v>81</v>
      </c>
      <c r="AW131" s="13" t="s">
        <v>33</v>
      </c>
      <c r="AX131" s="13" t="s">
        <v>72</v>
      </c>
      <c r="AY131" s="158" t="s">
        <v>125</v>
      </c>
    </row>
    <row r="132" spans="2:65" s="13" customFormat="1" ht="11.25">
      <c r="B132" s="157"/>
      <c r="D132" s="151" t="s">
        <v>211</v>
      </c>
      <c r="E132" s="158" t="s">
        <v>19</v>
      </c>
      <c r="F132" s="159" t="s">
        <v>256</v>
      </c>
      <c r="H132" s="160">
        <v>-2.7509999999999999</v>
      </c>
      <c r="I132" s="161"/>
      <c r="L132" s="157"/>
      <c r="M132" s="162"/>
      <c r="T132" s="163"/>
      <c r="AT132" s="158" t="s">
        <v>211</v>
      </c>
      <c r="AU132" s="158" t="s">
        <v>81</v>
      </c>
      <c r="AV132" s="13" t="s">
        <v>81</v>
      </c>
      <c r="AW132" s="13" t="s">
        <v>33</v>
      </c>
      <c r="AX132" s="13" t="s">
        <v>72</v>
      </c>
      <c r="AY132" s="158" t="s">
        <v>125</v>
      </c>
    </row>
    <row r="133" spans="2:65" s="14" customFormat="1" ht="11.25">
      <c r="B133" s="164"/>
      <c r="D133" s="151" t="s">
        <v>211</v>
      </c>
      <c r="E133" s="165" t="s">
        <v>19</v>
      </c>
      <c r="F133" s="166" t="s">
        <v>229</v>
      </c>
      <c r="H133" s="167">
        <v>39.266000000000005</v>
      </c>
      <c r="I133" s="168"/>
      <c r="L133" s="164"/>
      <c r="M133" s="169"/>
      <c r="T133" s="170"/>
      <c r="AT133" s="165" t="s">
        <v>211</v>
      </c>
      <c r="AU133" s="165" t="s">
        <v>81</v>
      </c>
      <c r="AV133" s="14" t="s">
        <v>143</v>
      </c>
      <c r="AW133" s="14" t="s">
        <v>33</v>
      </c>
      <c r="AX133" s="14" t="s">
        <v>79</v>
      </c>
      <c r="AY133" s="165" t="s">
        <v>125</v>
      </c>
    </row>
    <row r="134" spans="2:65" s="1" customFormat="1" ht="24.2" customHeight="1">
      <c r="B134" s="33"/>
      <c r="C134" s="128" t="s">
        <v>164</v>
      </c>
      <c r="D134" s="128" t="s">
        <v>128</v>
      </c>
      <c r="E134" s="129" t="s">
        <v>257</v>
      </c>
      <c r="F134" s="130" t="s">
        <v>258</v>
      </c>
      <c r="G134" s="131" t="s">
        <v>206</v>
      </c>
      <c r="H134" s="132">
        <v>88.272000000000006</v>
      </c>
      <c r="I134" s="133"/>
      <c r="J134" s="134">
        <f>ROUND(I134*H134,2)</f>
        <v>0</v>
      </c>
      <c r="K134" s="130" t="s">
        <v>207</v>
      </c>
      <c r="L134" s="33"/>
      <c r="M134" s="135" t="s">
        <v>19</v>
      </c>
      <c r="N134" s="136" t="s">
        <v>43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143</v>
      </c>
      <c r="AT134" s="139" t="s">
        <v>128</v>
      </c>
      <c r="AU134" s="139" t="s">
        <v>81</v>
      </c>
      <c r="AY134" s="18" t="s">
        <v>125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8" t="s">
        <v>79</v>
      </c>
      <c r="BK134" s="140">
        <f>ROUND(I134*H134,2)</f>
        <v>0</v>
      </c>
      <c r="BL134" s="18" t="s">
        <v>143</v>
      </c>
      <c r="BM134" s="139" t="s">
        <v>259</v>
      </c>
    </row>
    <row r="135" spans="2:65" s="1" customFormat="1" ht="11.25">
      <c r="B135" s="33"/>
      <c r="D135" s="146" t="s">
        <v>209</v>
      </c>
      <c r="F135" s="147" t="s">
        <v>260</v>
      </c>
      <c r="I135" s="148"/>
      <c r="L135" s="33"/>
      <c r="M135" s="149"/>
      <c r="T135" s="54"/>
      <c r="AT135" s="18" t="s">
        <v>209</v>
      </c>
      <c r="AU135" s="18" t="s">
        <v>81</v>
      </c>
    </row>
    <row r="136" spans="2:65" s="13" customFormat="1" ht="11.25">
      <c r="B136" s="157"/>
      <c r="D136" s="151" t="s">
        <v>211</v>
      </c>
      <c r="E136" s="158" t="s">
        <v>19</v>
      </c>
      <c r="F136" s="159" t="s">
        <v>261</v>
      </c>
      <c r="H136" s="160">
        <v>62.462000000000003</v>
      </c>
      <c r="I136" s="161"/>
      <c r="L136" s="157"/>
      <c r="M136" s="162"/>
      <c r="T136" s="163"/>
      <c r="AT136" s="158" t="s">
        <v>211</v>
      </c>
      <c r="AU136" s="158" t="s">
        <v>81</v>
      </c>
      <c r="AV136" s="13" t="s">
        <v>81</v>
      </c>
      <c r="AW136" s="13" t="s">
        <v>33</v>
      </c>
      <c r="AX136" s="13" t="s">
        <v>72</v>
      </c>
      <c r="AY136" s="158" t="s">
        <v>125</v>
      </c>
    </row>
    <row r="137" spans="2:65" s="13" customFormat="1" ht="11.25">
      <c r="B137" s="157"/>
      <c r="D137" s="151" t="s">
        <v>211</v>
      </c>
      <c r="E137" s="158" t="s">
        <v>19</v>
      </c>
      <c r="F137" s="159" t="s">
        <v>262</v>
      </c>
      <c r="H137" s="160">
        <v>25.81</v>
      </c>
      <c r="I137" s="161"/>
      <c r="L137" s="157"/>
      <c r="M137" s="162"/>
      <c r="T137" s="163"/>
      <c r="AT137" s="158" t="s">
        <v>211</v>
      </c>
      <c r="AU137" s="158" t="s">
        <v>81</v>
      </c>
      <c r="AV137" s="13" t="s">
        <v>81</v>
      </c>
      <c r="AW137" s="13" t="s">
        <v>33</v>
      </c>
      <c r="AX137" s="13" t="s">
        <v>72</v>
      </c>
      <c r="AY137" s="158" t="s">
        <v>125</v>
      </c>
    </row>
    <row r="138" spans="2:65" s="14" customFormat="1" ht="11.25">
      <c r="B138" s="164"/>
      <c r="D138" s="151" t="s">
        <v>211</v>
      </c>
      <c r="E138" s="165" t="s">
        <v>19</v>
      </c>
      <c r="F138" s="166" t="s">
        <v>229</v>
      </c>
      <c r="H138" s="167">
        <v>88.272000000000006</v>
      </c>
      <c r="I138" s="168"/>
      <c r="L138" s="164"/>
      <c r="M138" s="169"/>
      <c r="T138" s="170"/>
      <c r="AT138" s="165" t="s">
        <v>211</v>
      </c>
      <c r="AU138" s="165" t="s">
        <v>81</v>
      </c>
      <c r="AV138" s="14" t="s">
        <v>143</v>
      </c>
      <c r="AW138" s="14" t="s">
        <v>33</v>
      </c>
      <c r="AX138" s="14" t="s">
        <v>79</v>
      </c>
      <c r="AY138" s="165" t="s">
        <v>125</v>
      </c>
    </row>
    <row r="139" spans="2:65" s="1" customFormat="1" ht="16.5" customHeight="1">
      <c r="B139" s="33"/>
      <c r="C139" s="171" t="s">
        <v>170</v>
      </c>
      <c r="D139" s="171" t="s">
        <v>263</v>
      </c>
      <c r="E139" s="172" t="s">
        <v>264</v>
      </c>
      <c r="F139" s="173" t="s">
        <v>265</v>
      </c>
      <c r="G139" s="174" t="s">
        <v>247</v>
      </c>
      <c r="H139" s="175">
        <v>14.122999999999999</v>
      </c>
      <c r="I139" s="176"/>
      <c r="J139" s="177">
        <f>ROUND(I139*H139,2)</f>
        <v>0</v>
      </c>
      <c r="K139" s="173" t="s">
        <v>207</v>
      </c>
      <c r="L139" s="178"/>
      <c r="M139" s="179" t="s">
        <v>19</v>
      </c>
      <c r="N139" s="180" t="s">
        <v>43</v>
      </c>
      <c r="P139" s="137">
        <f>O139*H139</f>
        <v>0</v>
      </c>
      <c r="Q139" s="137">
        <v>1</v>
      </c>
      <c r="R139" s="137">
        <f>Q139*H139</f>
        <v>14.122999999999999</v>
      </c>
      <c r="S139" s="137">
        <v>0</v>
      </c>
      <c r="T139" s="138">
        <f>S139*H139</f>
        <v>0</v>
      </c>
      <c r="AR139" s="139" t="s">
        <v>160</v>
      </c>
      <c r="AT139" s="139" t="s">
        <v>263</v>
      </c>
      <c r="AU139" s="139" t="s">
        <v>81</v>
      </c>
      <c r="AY139" s="18" t="s">
        <v>125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8" t="s">
        <v>79</v>
      </c>
      <c r="BK139" s="140">
        <f>ROUND(I139*H139,2)</f>
        <v>0</v>
      </c>
      <c r="BL139" s="18" t="s">
        <v>143</v>
      </c>
      <c r="BM139" s="139" t="s">
        <v>266</v>
      </c>
    </row>
    <row r="140" spans="2:65" s="13" customFormat="1" ht="11.25">
      <c r="B140" s="157"/>
      <c r="D140" s="151" t="s">
        <v>211</v>
      </c>
      <c r="E140" s="158" t="s">
        <v>19</v>
      </c>
      <c r="F140" s="159" t="s">
        <v>267</v>
      </c>
      <c r="H140" s="160">
        <v>8.827</v>
      </c>
      <c r="I140" s="161"/>
      <c r="L140" s="157"/>
      <c r="M140" s="162"/>
      <c r="T140" s="163"/>
      <c r="AT140" s="158" t="s">
        <v>211</v>
      </c>
      <c r="AU140" s="158" t="s">
        <v>81</v>
      </c>
      <c r="AV140" s="13" t="s">
        <v>81</v>
      </c>
      <c r="AW140" s="13" t="s">
        <v>33</v>
      </c>
      <c r="AX140" s="13" t="s">
        <v>79</v>
      </c>
      <c r="AY140" s="158" t="s">
        <v>125</v>
      </c>
    </row>
    <row r="141" spans="2:65" s="13" customFormat="1" ht="11.25">
      <c r="B141" s="157"/>
      <c r="D141" s="151" t="s">
        <v>211</v>
      </c>
      <c r="F141" s="159" t="s">
        <v>268</v>
      </c>
      <c r="H141" s="160">
        <v>14.122999999999999</v>
      </c>
      <c r="I141" s="161"/>
      <c r="L141" s="157"/>
      <c r="M141" s="162"/>
      <c r="T141" s="163"/>
      <c r="AT141" s="158" t="s">
        <v>211</v>
      </c>
      <c r="AU141" s="158" t="s">
        <v>81</v>
      </c>
      <c r="AV141" s="13" t="s">
        <v>81</v>
      </c>
      <c r="AW141" s="13" t="s">
        <v>4</v>
      </c>
      <c r="AX141" s="13" t="s">
        <v>79</v>
      </c>
      <c r="AY141" s="158" t="s">
        <v>125</v>
      </c>
    </row>
    <row r="142" spans="2:65" s="1" customFormat="1" ht="24.2" customHeight="1">
      <c r="B142" s="33"/>
      <c r="C142" s="128" t="s">
        <v>176</v>
      </c>
      <c r="D142" s="128" t="s">
        <v>128</v>
      </c>
      <c r="E142" s="129" t="s">
        <v>269</v>
      </c>
      <c r="F142" s="130" t="s">
        <v>270</v>
      </c>
      <c r="G142" s="131" t="s">
        <v>206</v>
      </c>
      <c r="H142" s="132">
        <v>88.272000000000006</v>
      </c>
      <c r="I142" s="133"/>
      <c r="J142" s="134">
        <f>ROUND(I142*H142,2)</f>
        <v>0</v>
      </c>
      <c r="K142" s="130" t="s">
        <v>207</v>
      </c>
      <c r="L142" s="33"/>
      <c r="M142" s="135" t="s">
        <v>19</v>
      </c>
      <c r="N142" s="136" t="s">
        <v>43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143</v>
      </c>
      <c r="AT142" s="139" t="s">
        <v>128</v>
      </c>
      <c r="AU142" s="139" t="s">
        <v>81</v>
      </c>
      <c r="AY142" s="18" t="s">
        <v>125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8" t="s">
        <v>79</v>
      </c>
      <c r="BK142" s="140">
        <f>ROUND(I142*H142,2)</f>
        <v>0</v>
      </c>
      <c r="BL142" s="18" t="s">
        <v>143</v>
      </c>
      <c r="BM142" s="139" t="s">
        <v>271</v>
      </c>
    </row>
    <row r="143" spans="2:65" s="1" customFormat="1" ht="11.25">
      <c r="B143" s="33"/>
      <c r="D143" s="146" t="s">
        <v>209</v>
      </c>
      <c r="F143" s="147" t="s">
        <v>272</v>
      </c>
      <c r="I143" s="148"/>
      <c r="L143" s="33"/>
      <c r="M143" s="149"/>
      <c r="T143" s="54"/>
      <c r="AT143" s="18" t="s">
        <v>209</v>
      </c>
      <c r="AU143" s="18" t="s">
        <v>81</v>
      </c>
    </row>
    <row r="144" spans="2:65" s="1" customFormat="1" ht="16.5" customHeight="1">
      <c r="B144" s="33"/>
      <c r="C144" s="171" t="s">
        <v>8</v>
      </c>
      <c r="D144" s="171" t="s">
        <v>263</v>
      </c>
      <c r="E144" s="172" t="s">
        <v>273</v>
      </c>
      <c r="F144" s="173" t="s">
        <v>274</v>
      </c>
      <c r="G144" s="174" t="s">
        <v>275</v>
      </c>
      <c r="H144" s="175">
        <v>1.7649999999999999</v>
      </c>
      <c r="I144" s="176"/>
      <c r="J144" s="177">
        <f>ROUND(I144*H144,2)</f>
        <v>0</v>
      </c>
      <c r="K144" s="173" t="s">
        <v>207</v>
      </c>
      <c r="L144" s="178"/>
      <c r="M144" s="179" t="s">
        <v>19</v>
      </c>
      <c r="N144" s="180" t="s">
        <v>43</v>
      </c>
      <c r="P144" s="137">
        <f>O144*H144</f>
        <v>0</v>
      </c>
      <c r="Q144" s="137">
        <v>1E-3</v>
      </c>
      <c r="R144" s="137">
        <f>Q144*H144</f>
        <v>1.7649999999999999E-3</v>
      </c>
      <c r="S144" s="137">
        <v>0</v>
      </c>
      <c r="T144" s="138">
        <f>S144*H144</f>
        <v>0</v>
      </c>
      <c r="AR144" s="139" t="s">
        <v>160</v>
      </c>
      <c r="AT144" s="139" t="s">
        <v>263</v>
      </c>
      <c r="AU144" s="139" t="s">
        <v>81</v>
      </c>
      <c r="AY144" s="18" t="s">
        <v>125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8" t="s">
        <v>79</v>
      </c>
      <c r="BK144" s="140">
        <f>ROUND(I144*H144,2)</f>
        <v>0</v>
      </c>
      <c r="BL144" s="18" t="s">
        <v>143</v>
      </c>
      <c r="BM144" s="139" t="s">
        <v>276</v>
      </c>
    </row>
    <row r="145" spans="2:65" s="13" customFormat="1" ht="11.25">
      <c r="B145" s="157"/>
      <c r="D145" s="151" t="s">
        <v>211</v>
      </c>
      <c r="F145" s="159" t="s">
        <v>277</v>
      </c>
      <c r="H145" s="160">
        <v>1.7649999999999999</v>
      </c>
      <c r="I145" s="161"/>
      <c r="L145" s="157"/>
      <c r="M145" s="162"/>
      <c r="T145" s="163"/>
      <c r="AT145" s="158" t="s">
        <v>211</v>
      </c>
      <c r="AU145" s="158" t="s">
        <v>81</v>
      </c>
      <c r="AV145" s="13" t="s">
        <v>81</v>
      </c>
      <c r="AW145" s="13" t="s">
        <v>4</v>
      </c>
      <c r="AX145" s="13" t="s">
        <v>79</v>
      </c>
      <c r="AY145" s="158" t="s">
        <v>125</v>
      </c>
    </row>
    <row r="146" spans="2:65" s="1" customFormat="1" ht="16.5" customHeight="1">
      <c r="B146" s="33"/>
      <c r="C146" s="128" t="s">
        <v>278</v>
      </c>
      <c r="D146" s="128" t="s">
        <v>128</v>
      </c>
      <c r="E146" s="129" t="s">
        <v>279</v>
      </c>
      <c r="F146" s="130" t="s">
        <v>280</v>
      </c>
      <c r="G146" s="131" t="s">
        <v>206</v>
      </c>
      <c r="H146" s="132">
        <v>88.272000000000006</v>
      </c>
      <c r="I146" s="133"/>
      <c r="J146" s="134">
        <f>ROUND(I146*H146,2)</f>
        <v>0</v>
      </c>
      <c r="K146" s="130" t="s">
        <v>207</v>
      </c>
      <c r="L146" s="33"/>
      <c r="M146" s="135" t="s">
        <v>19</v>
      </c>
      <c r="N146" s="136" t="s">
        <v>43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143</v>
      </c>
      <c r="AT146" s="139" t="s">
        <v>128</v>
      </c>
      <c r="AU146" s="139" t="s">
        <v>81</v>
      </c>
      <c r="AY146" s="18" t="s">
        <v>125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8" t="s">
        <v>79</v>
      </c>
      <c r="BK146" s="140">
        <f>ROUND(I146*H146,2)</f>
        <v>0</v>
      </c>
      <c r="BL146" s="18" t="s">
        <v>143</v>
      </c>
      <c r="BM146" s="139" t="s">
        <v>281</v>
      </c>
    </row>
    <row r="147" spans="2:65" s="1" customFormat="1" ht="11.25">
      <c r="B147" s="33"/>
      <c r="D147" s="146" t="s">
        <v>209</v>
      </c>
      <c r="F147" s="147" t="s">
        <v>282</v>
      </c>
      <c r="I147" s="148"/>
      <c r="L147" s="33"/>
      <c r="M147" s="149"/>
      <c r="T147" s="54"/>
      <c r="AT147" s="18" t="s">
        <v>209</v>
      </c>
      <c r="AU147" s="18" t="s">
        <v>81</v>
      </c>
    </row>
    <row r="148" spans="2:65" s="11" customFormat="1" ht="22.9" customHeight="1">
      <c r="B148" s="116"/>
      <c r="D148" s="117" t="s">
        <v>71</v>
      </c>
      <c r="E148" s="126" t="s">
        <v>137</v>
      </c>
      <c r="F148" s="126" t="s">
        <v>283</v>
      </c>
      <c r="I148" s="119"/>
      <c r="J148" s="127">
        <f>BK148</f>
        <v>0</v>
      </c>
      <c r="L148" s="116"/>
      <c r="M148" s="121"/>
      <c r="P148" s="122">
        <f>SUM(P149:P186)</f>
        <v>0</v>
      </c>
      <c r="R148" s="122">
        <f>SUM(R149:R186)</f>
        <v>4.4462183</v>
      </c>
      <c r="T148" s="123">
        <f>SUM(T149:T186)</f>
        <v>0</v>
      </c>
      <c r="AR148" s="117" t="s">
        <v>79</v>
      </c>
      <c r="AT148" s="124" t="s">
        <v>71</v>
      </c>
      <c r="AU148" s="124" t="s">
        <v>79</v>
      </c>
      <c r="AY148" s="117" t="s">
        <v>125</v>
      </c>
      <c r="BK148" s="125">
        <f>SUM(BK149:BK186)</f>
        <v>0</v>
      </c>
    </row>
    <row r="149" spans="2:65" s="1" customFormat="1" ht="24.2" customHeight="1">
      <c r="B149" s="33"/>
      <c r="C149" s="128" t="s">
        <v>284</v>
      </c>
      <c r="D149" s="128" t="s">
        <v>128</v>
      </c>
      <c r="E149" s="129" t="s">
        <v>285</v>
      </c>
      <c r="F149" s="130" t="s">
        <v>286</v>
      </c>
      <c r="G149" s="131" t="s">
        <v>206</v>
      </c>
      <c r="H149" s="132">
        <v>6.0960000000000001</v>
      </c>
      <c r="I149" s="133"/>
      <c r="J149" s="134">
        <f>ROUND(I149*H149,2)</f>
        <v>0</v>
      </c>
      <c r="K149" s="130" t="s">
        <v>207</v>
      </c>
      <c r="L149" s="33"/>
      <c r="M149" s="135" t="s">
        <v>19</v>
      </c>
      <c r="N149" s="136" t="s">
        <v>43</v>
      </c>
      <c r="P149" s="137">
        <f>O149*H149</f>
        <v>0</v>
      </c>
      <c r="Q149" s="137">
        <v>0.34839999999999999</v>
      </c>
      <c r="R149" s="137">
        <f>Q149*H149</f>
        <v>2.1238464000000001</v>
      </c>
      <c r="S149" s="137">
        <v>0</v>
      </c>
      <c r="T149" s="138">
        <f>S149*H149</f>
        <v>0</v>
      </c>
      <c r="AR149" s="139" t="s">
        <v>143</v>
      </c>
      <c r="AT149" s="139" t="s">
        <v>128</v>
      </c>
      <c r="AU149" s="139" t="s">
        <v>81</v>
      </c>
      <c r="AY149" s="18" t="s">
        <v>125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8" t="s">
        <v>79</v>
      </c>
      <c r="BK149" s="140">
        <f>ROUND(I149*H149,2)</f>
        <v>0</v>
      </c>
      <c r="BL149" s="18" t="s">
        <v>143</v>
      </c>
      <c r="BM149" s="139" t="s">
        <v>287</v>
      </c>
    </row>
    <row r="150" spans="2:65" s="1" customFormat="1" ht="11.25">
      <c r="B150" s="33"/>
      <c r="D150" s="146" t="s">
        <v>209</v>
      </c>
      <c r="F150" s="147" t="s">
        <v>288</v>
      </c>
      <c r="I150" s="148"/>
      <c r="L150" s="33"/>
      <c r="M150" s="149"/>
      <c r="T150" s="54"/>
      <c r="AT150" s="18" t="s">
        <v>209</v>
      </c>
      <c r="AU150" s="18" t="s">
        <v>81</v>
      </c>
    </row>
    <row r="151" spans="2:65" s="12" customFormat="1" ht="11.25">
      <c r="B151" s="150"/>
      <c r="D151" s="151" t="s">
        <v>211</v>
      </c>
      <c r="E151" s="152" t="s">
        <v>19</v>
      </c>
      <c r="F151" s="153" t="s">
        <v>289</v>
      </c>
      <c r="H151" s="152" t="s">
        <v>19</v>
      </c>
      <c r="I151" s="154"/>
      <c r="L151" s="150"/>
      <c r="M151" s="155"/>
      <c r="T151" s="156"/>
      <c r="AT151" s="152" t="s">
        <v>211</v>
      </c>
      <c r="AU151" s="152" t="s">
        <v>81</v>
      </c>
      <c r="AV151" s="12" t="s">
        <v>79</v>
      </c>
      <c r="AW151" s="12" t="s">
        <v>33</v>
      </c>
      <c r="AX151" s="12" t="s">
        <v>72</v>
      </c>
      <c r="AY151" s="152" t="s">
        <v>125</v>
      </c>
    </row>
    <row r="152" spans="2:65" s="13" customFormat="1" ht="11.25">
      <c r="B152" s="157"/>
      <c r="D152" s="151" t="s">
        <v>211</v>
      </c>
      <c r="E152" s="158" t="s">
        <v>19</v>
      </c>
      <c r="F152" s="159" t="s">
        <v>290</v>
      </c>
      <c r="H152" s="160">
        <v>2.9279999999999999</v>
      </c>
      <c r="I152" s="161"/>
      <c r="L152" s="157"/>
      <c r="M152" s="162"/>
      <c r="T152" s="163"/>
      <c r="AT152" s="158" t="s">
        <v>211</v>
      </c>
      <c r="AU152" s="158" t="s">
        <v>81</v>
      </c>
      <c r="AV152" s="13" t="s">
        <v>81</v>
      </c>
      <c r="AW152" s="13" t="s">
        <v>33</v>
      </c>
      <c r="AX152" s="13" t="s">
        <v>72</v>
      </c>
      <c r="AY152" s="158" t="s">
        <v>125</v>
      </c>
    </row>
    <row r="153" spans="2:65" s="13" customFormat="1" ht="11.25">
      <c r="B153" s="157"/>
      <c r="D153" s="151" t="s">
        <v>211</v>
      </c>
      <c r="E153" s="158" t="s">
        <v>19</v>
      </c>
      <c r="F153" s="159" t="s">
        <v>291</v>
      </c>
      <c r="H153" s="160">
        <v>3.1680000000000001</v>
      </c>
      <c r="I153" s="161"/>
      <c r="L153" s="157"/>
      <c r="M153" s="162"/>
      <c r="T153" s="163"/>
      <c r="AT153" s="158" t="s">
        <v>211</v>
      </c>
      <c r="AU153" s="158" t="s">
        <v>81</v>
      </c>
      <c r="AV153" s="13" t="s">
        <v>81</v>
      </c>
      <c r="AW153" s="13" t="s">
        <v>33</v>
      </c>
      <c r="AX153" s="13" t="s">
        <v>72</v>
      </c>
      <c r="AY153" s="158" t="s">
        <v>125</v>
      </c>
    </row>
    <row r="154" spans="2:65" s="14" customFormat="1" ht="11.25">
      <c r="B154" s="164"/>
      <c r="D154" s="151" t="s">
        <v>211</v>
      </c>
      <c r="E154" s="165" t="s">
        <v>19</v>
      </c>
      <c r="F154" s="166" t="s">
        <v>229</v>
      </c>
      <c r="H154" s="167">
        <v>6.0960000000000001</v>
      </c>
      <c r="I154" s="168"/>
      <c r="L154" s="164"/>
      <c r="M154" s="169"/>
      <c r="T154" s="170"/>
      <c r="AT154" s="165" t="s">
        <v>211</v>
      </c>
      <c r="AU154" s="165" t="s">
        <v>81</v>
      </c>
      <c r="AV154" s="14" t="s">
        <v>143</v>
      </c>
      <c r="AW154" s="14" t="s">
        <v>33</v>
      </c>
      <c r="AX154" s="14" t="s">
        <v>79</v>
      </c>
      <c r="AY154" s="165" t="s">
        <v>125</v>
      </c>
    </row>
    <row r="155" spans="2:65" s="1" customFormat="1" ht="24.2" customHeight="1">
      <c r="B155" s="33"/>
      <c r="C155" s="128" t="s">
        <v>292</v>
      </c>
      <c r="D155" s="128" t="s">
        <v>128</v>
      </c>
      <c r="E155" s="129" t="s">
        <v>293</v>
      </c>
      <c r="F155" s="130" t="s">
        <v>294</v>
      </c>
      <c r="G155" s="131" t="s">
        <v>295</v>
      </c>
      <c r="H155" s="132">
        <v>4</v>
      </c>
      <c r="I155" s="133"/>
      <c r="J155" s="134">
        <f>ROUND(I155*H155,2)</f>
        <v>0</v>
      </c>
      <c r="K155" s="130" t="s">
        <v>207</v>
      </c>
      <c r="L155" s="33"/>
      <c r="M155" s="135" t="s">
        <v>19</v>
      </c>
      <c r="N155" s="136" t="s">
        <v>43</v>
      </c>
      <c r="P155" s="137">
        <f>O155*H155</f>
        <v>0</v>
      </c>
      <c r="Q155" s="137">
        <v>4.8430000000000001E-2</v>
      </c>
      <c r="R155" s="137">
        <f>Q155*H155</f>
        <v>0.19372</v>
      </c>
      <c r="S155" s="137">
        <v>0</v>
      </c>
      <c r="T155" s="138">
        <f>S155*H155</f>
        <v>0</v>
      </c>
      <c r="AR155" s="139" t="s">
        <v>143</v>
      </c>
      <c r="AT155" s="139" t="s">
        <v>128</v>
      </c>
      <c r="AU155" s="139" t="s">
        <v>81</v>
      </c>
      <c r="AY155" s="18" t="s">
        <v>125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8" t="s">
        <v>79</v>
      </c>
      <c r="BK155" s="140">
        <f>ROUND(I155*H155,2)</f>
        <v>0</v>
      </c>
      <c r="BL155" s="18" t="s">
        <v>143</v>
      </c>
      <c r="BM155" s="139" t="s">
        <v>296</v>
      </c>
    </row>
    <row r="156" spans="2:65" s="1" customFormat="1" ht="11.25">
      <c r="B156" s="33"/>
      <c r="D156" s="146" t="s">
        <v>209</v>
      </c>
      <c r="F156" s="147" t="s">
        <v>297</v>
      </c>
      <c r="I156" s="148"/>
      <c r="L156" s="33"/>
      <c r="M156" s="149"/>
      <c r="T156" s="54"/>
      <c r="AT156" s="18" t="s">
        <v>209</v>
      </c>
      <c r="AU156" s="18" t="s">
        <v>81</v>
      </c>
    </row>
    <row r="157" spans="2:65" s="12" customFormat="1" ht="11.25">
      <c r="B157" s="150"/>
      <c r="D157" s="151" t="s">
        <v>211</v>
      </c>
      <c r="E157" s="152" t="s">
        <v>19</v>
      </c>
      <c r="F157" s="153" t="s">
        <v>298</v>
      </c>
      <c r="H157" s="152" t="s">
        <v>19</v>
      </c>
      <c r="I157" s="154"/>
      <c r="L157" s="150"/>
      <c r="M157" s="155"/>
      <c r="T157" s="156"/>
      <c r="AT157" s="152" t="s">
        <v>211</v>
      </c>
      <c r="AU157" s="152" t="s">
        <v>81</v>
      </c>
      <c r="AV157" s="12" t="s">
        <v>79</v>
      </c>
      <c r="AW157" s="12" t="s">
        <v>33</v>
      </c>
      <c r="AX157" s="12" t="s">
        <v>72</v>
      </c>
      <c r="AY157" s="152" t="s">
        <v>125</v>
      </c>
    </row>
    <row r="158" spans="2:65" s="13" customFormat="1" ht="11.25">
      <c r="B158" s="157"/>
      <c r="D158" s="151" t="s">
        <v>211</v>
      </c>
      <c r="E158" s="158" t="s">
        <v>19</v>
      </c>
      <c r="F158" s="159" t="s">
        <v>143</v>
      </c>
      <c r="H158" s="160">
        <v>4</v>
      </c>
      <c r="I158" s="161"/>
      <c r="L158" s="157"/>
      <c r="M158" s="162"/>
      <c r="T158" s="163"/>
      <c r="AT158" s="158" t="s">
        <v>211</v>
      </c>
      <c r="AU158" s="158" t="s">
        <v>81</v>
      </c>
      <c r="AV158" s="13" t="s">
        <v>81</v>
      </c>
      <c r="AW158" s="13" t="s">
        <v>33</v>
      </c>
      <c r="AX158" s="13" t="s">
        <v>79</v>
      </c>
      <c r="AY158" s="158" t="s">
        <v>125</v>
      </c>
    </row>
    <row r="159" spans="2:65" s="1" customFormat="1" ht="24.2" customHeight="1">
      <c r="B159" s="33"/>
      <c r="C159" s="128" t="s">
        <v>299</v>
      </c>
      <c r="D159" s="128" t="s">
        <v>128</v>
      </c>
      <c r="E159" s="129" t="s">
        <v>300</v>
      </c>
      <c r="F159" s="130" t="s">
        <v>301</v>
      </c>
      <c r="G159" s="131" t="s">
        <v>206</v>
      </c>
      <c r="H159" s="132">
        <v>0.39</v>
      </c>
      <c r="I159" s="133"/>
      <c r="J159" s="134">
        <f>ROUND(I159*H159,2)</f>
        <v>0</v>
      </c>
      <c r="K159" s="130" t="s">
        <v>207</v>
      </c>
      <c r="L159" s="33"/>
      <c r="M159" s="135" t="s">
        <v>19</v>
      </c>
      <c r="N159" s="136" t="s">
        <v>43</v>
      </c>
      <c r="P159" s="137">
        <f>O159*H159</f>
        <v>0</v>
      </c>
      <c r="Q159" s="137">
        <v>0.1774</v>
      </c>
      <c r="R159" s="137">
        <f>Q159*H159</f>
        <v>6.9185999999999998E-2</v>
      </c>
      <c r="S159" s="137">
        <v>0</v>
      </c>
      <c r="T159" s="138">
        <f>S159*H159</f>
        <v>0</v>
      </c>
      <c r="AR159" s="139" t="s">
        <v>143</v>
      </c>
      <c r="AT159" s="139" t="s">
        <v>128</v>
      </c>
      <c r="AU159" s="139" t="s">
        <v>81</v>
      </c>
      <c r="AY159" s="18" t="s">
        <v>125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8" t="s">
        <v>79</v>
      </c>
      <c r="BK159" s="140">
        <f>ROUND(I159*H159,2)</f>
        <v>0</v>
      </c>
      <c r="BL159" s="18" t="s">
        <v>143</v>
      </c>
      <c r="BM159" s="139" t="s">
        <v>302</v>
      </c>
    </row>
    <row r="160" spans="2:65" s="1" customFormat="1" ht="11.25">
      <c r="B160" s="33"/>
      <c r="D160" s="146" t="s">
        <v>209</v>
      </c>
      <c r="F160" s="147" t="s">
        <v>303</v>
      </c>
      <c r="I160" s="148"/>
      <c r="L160" s="33"/>
      <c r="M160" s="149"/>
      <c r="T160" s="54"/>
      <c r="AT160" s="18" t="s">
        <v>209</v>
      </c>
      <c r="AU160" s="18" t="s">
        <v>81</v>
      </c>
    </row>
    <row r="161" spans="2:65" s="12" customFormat="1" ht="11.25">
      <c r="B161" s="150"/>
      <c r="D161" s="151" t="s">
        <v>211</v>
      </c>
      <c r="E161" s="152" t="s">
        <v>19</v>
      </c>
      <c r="F161" s="153" t="s">
        <v>304</v>
      </c>
      <c r="H161" s="152" t="s">
        <v>19</v>
      </c>
      <c r="I161" s="154"/>
      <c r="L161" s="150"/>
      <c r="M161" s="155"/>
      <c r="T161" s="156"/>
      <c r="AT161" s="152" t="s">
        <v>211</v>
      </c>
      <c r="AU161" s="152" t="s">
        <v>81</v>
      </c>
      <c r="AV161" s="12" t="s">
        <v>79</v>
      </c>
      <c r="AW161" s="12" t="s">
        <v>33</v>
      </c>
      <c r="AX161" s="12" t="s">
        <v>72</v>
      </c>
      <c r="AY161" s="152" t="s">
        <v>125</v>
      </c>
    </row>
    <row r="162" spans="2:65" s="13" customFormat="1" ht="11.25">
      <c r="B162" s="157"/>
      <c r="D162" s="151" t="s">
        <v>211</v>
      </c>
      <c r="E162" s="158" t="s">
        <v>19</v>
      </c>
      <c r="F162" s="159" t="s">
        <v>305</v>
      </c>
      <c r="H162" s="160">
        <v>3.9</v>
      </c>
      <c r="I162" s="161"/>
      <c r="L162" s="157"/>
      <c r="M162" s="162"/>
      <c r="T162" s="163"/>
      <c r="AT162" s="158" t="s">
        <v>211</v>
      </c>
      <c r="AU162" s="158" t="s">
        <v>81</v>
      </c>
      <c r="AV162" s="13" t="s">
        <v>81</v>
      </c>
      <c r="AW162" s="13" t="s">
        <v>33</v>
      </c>
      <c r="AX162" s="13" t="s">
        <v>72</v>
      </c>
      <c r="AY162" s="158" t="s">
        <v>125</v>
      </c>
    </row>
    <row r="163" spans="2:65" s="13" customFormat="1" ht="11.25">
      <c r="B163" s="157"/>
      <c r="D163" s="151" t="s">
        <v>211</v>
      </c>
      <c r="E163" s="158" t="s">
        <v>19</v>
      </c>
      <c r="F163" s="159" t="s">
        <v>306</v>
      </c>
      <c r="H163" s="160">
        <v>-3.51</v>
      </c>
      <c r="I163" s="161"/>
      <c r="L163" s="157"/>
      <c r="M163" s="162"/>
      <c r="T163" s="163"/>
      <c r="AT163" s="158" t="s">
        <v>211</v>
      </c>
      <c r="AU163" s="158" t="s">
        <v>81</v>
      </c>
      <c r="AV163" s="13" t="s">
        <v>81</v>
      </c>
      <c r="AW163" s="13" t="s">
        <v>33</v>
      </c>
      <c r="AX163" s="13" t="s">
        <v>72</v>
      </c>
      <c r="AY163" s="158" t="s">
        <v>125</v>
      </c>
    </row>
    <row r="164" spans="2:65" s="14" customFormat="1" ht="11.25">
      <c r="B164" s="164"/>
      <c r="D164" s="151" t="s">
        <v>211</v>
      </c>
      <c r="E164" s="165" t="s">
        <v>19</v>
      </c>
      <c r="F164" s="166" t="s">
        <v>229</v>
      </c>
      <c r="H164" s="167">
        <v>0.39000000000000012</v>
      </c>
      <c r="I164" s="168"/>
      <c r="L164" s="164"/>
      <c r="M164" s="169"/>
      <c r="T164" s="170"/>
      <c r="AT164" s="165" t="s">
        <v>211</v>
      </c>
      <c r="AU164" s="165" t="s">
        <v>81</v>
      </c>
      <c r="AV164" s="14" t="s">
        <v>143</v>
      </c>
      <c r="AW164" s="14" t="s">
        <v>33</v>
      </c>
      <c r="AX164" s="14" t="s">
        <v>79</v>
      </c>
      <c r="AY164" s="165" t="s">
        <v>125</v>
      </c>
    </row>
    <row r="165" spans="2:65" s="1" customFormat="1" ht="24.2" customHeight="1">
      <c r="B165" s="33"/>
      <c r="C165" s="128" t="s">
        <v>307</v>
      </c>
      <c r="D165" s="128" t="s">
        <v>128</v>
      </c>
      <c r="E165" s="129" t="s">
        <v>308</v>
      </c>
      <c r="F165" s="130" t="s">
        <v>309</v>
      </c>
      <c r="G165" s="131" t="s">
        <v>206</v>
      </c>
      <c r="H165" s="132">
        <v>12.33</v>
      </c>
      <c r="I165" s="133"/>
      <c r="J165" s="134">
        <f>ROUND(I165*H165,2)</f>
        <v>0</v>
      </c>
      <c r="K165" s="130" t="s">
        <v>207</v>
      </c>
      <c r="L165" s="33"/>
      <c r="M165" s="135" t="s">
        <v>19</v>
      </c>
      <c r="N165" s="136" t="s">
        <v>43</v>
      </c>
      <c r="P165" s="137">
        <f>O165*H165</f>
        <v>0</v>
      </c>
      <c r="Q165" s="137">
        <v>7.9210000000000003E-2</v>
      </c>
      <c r="R165" s="137">
        <f>Q165*H165</f>
        <v>0.97665930000000001</v>
      </c>
      <c r="S165" s="137">
        <v>0</v>
      </c>
      <c r="T165" s="138">
        <f>S165*H165</f>
        <v>0</v>
      </c>
      <c r="AR165" s="139" t="s">
        <v>143</v>
      </c>
      <c r="AT165" s="139" t="s">
        <v>128</v>
      </c>
      <c r="AU165" s="139" t="s">
        <v>81</v>
      </c>
      <c r="AY165" s="18" t="s">
        <v>125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8" t="s">
        <v>79</v>
      </c>
      <c r="BK165" s="140">
        <f>ROUND(I165*H165,2)</f>
        <v>0</v>
      </c>
      <c r="BL165" s="18" t="s">
        <v>143</v>
      </c>
      <c r="BM165" s="139" t="s">
        <v>310</v>
      </c>
    </row>
    <row r="166" spans="2:65" s="1" customFormat="1" ht="11.25">
      <c r="B166" s="33"/>
      <c r="D166" s="146" t="s">
        <v>209</v>
      </c>
      <c r="F166" s="147" t="s">
        <v>311</v>
      </c>
      <c r="I166" s="148"/>
      <c r="L166" s="33"/>
      <c r="M166" s="149"/>
      <c r="T166" s="54"/>
      <c r="AT166" s="18" t="s">
        <v>209</v>
      </c>
      <c r="AU166" s="18" t="s">
        <v>81</v>
      </c>
    </row>
    <row r="167" spans="2:65" s="12" customFormat="1" ht="11.25">
      <c r="B167" s="150"/>
      <c r="D167" s="151" t="s">
        <v>211</v>
      </c>
      <c r="E167" s="152" t="s">
        <v>19</v>
      </c>
      <c r="F167" s="153" t="s">
        <v>312</v>
      </c>
      <c r="H167" s="152" t="s">
        <v>19</v>
      </c>
      <c r="I167" s="154"/>
      <c r="L167" s="150"/>
      <c r="M167" s="155"/>
      <c r="T167" s="156"/>
      <c r="AT167" s="152" t="s">
        <v>211</v>
      </c>
      <c r="AU167" s="152" t="s">
        <v>81</v>
      </c>
      <c r="AV167" s="12" t="s">
        <v>79</v>
      </c>
      <c r="AW167" s="12" t="s">
        <v>33</v>
      </c>
      <c r="AX167" s="12" t="s">
        <v>72</v>
      </c>
      <c r="AY167" s="152" t="s">
        <v>125</v>
      </c>
    </row>
    <row r="168" spans="2:65" s="13" customFormat="1" ht="11.25">
      <c r="B168" s="157"/>
      <c r="D168" s="151" t="s">
        <v>211</v>
      </c>
      <c r="E168" s="158" t="s">
        <v>19</v>
      </c>
      <c r="F168" s="159" t="s">
        <v>313</v>
      </c>
      <c r="H168" s="160">
        <v>19.079999999999998</v>
      </c>
      <c r="I168" s="161"/>
      <c r="L168" s="157"/>
      <c r="M168" s="162"/>
      <c r="T168" s="163"/>
      <c r="AT168" s="158" t="s">
        <v>211</v>
      </c>
      <c r="AU168" s="158" t="s">
        <v>81</v>
      </c>
      <c r="AV168" s="13" t="s">
        <v>81</v>
      </c>
      <c r="AW168" s="13" t="s">
        <v>33</v>
      </c>
      <c r="AX168" s="13" t="s">
        <v>72</v>
      </c>
      <c r="AY168" s="158" t="s">
        <v>125</v>
      </c>
    </row>
    <row r="169" spans="2:65" s="13" customFormat="1" ht="11.25">
      <c r="B169" s="157"/>
      <c r="D169" s="151" t="s">
        <v>211</v>
      </c>
      <c r="E169" s="158" t="s">
        <v>19</v>
      </c>
      <c r="F169" s="159" t="s">
        <v>314</v>
      </c>
      <c r="H169" s="160">
        <v>-6.75</v>
      </c>
      <c r="I169" s="161"/>
      <c r="L169" s="157"/>
      <c r="M169" s="162"/>
      <c r="T169" s="163"/>
      <c r="AT169" s="158" t="s">
        <v>211</v>
      </c>
      <c r="AU169" s="158" t="s">
        <v>81</v>
      </c>
      <c r="AV169" s="13" t="s">
        <v>81</v>
      </c>
      <c r="AW169" s="13" t="s">
        <v>33</v>
      </c>
      <c r="AX169" s="13" t="s">
        <v>72</v>
      </c>
      <c r="AY169" s="158" t="s">
        <v>125</v>
      </c>
    </row>
    <row r="170" spans="2:65" s="14" customFormat="1" ht="11.25">
      <c r="B170" s="164"/>
      <c r="D170" s="151" t="s">
        <v>211</v>
      </c>
      <c r="E170" s="165" t="s">
        <v>19</v>
      </c>
      <c r="F170" s="166" t="s">
        <v>229</v>
      </c>
      <c r="H170" s="167">
        <v>12.33</v>
      </c>
      <c r="I170" s="168"/>
      <c r="L170" s="164"/>
      <c r="M170" s="169"/>
      <c r="T170" s="170"/>
      <c r="AT170" s="165" t="s">
        <v>211</v>
      </c>
      <c r="AU170" s="165" t="s">
        <v>81</v>
      </c>
      <c r="AV170" s="14" t="s">
        <v>143</v>
      </c>
      <c r="AW170" s="14" t="s">
        <v>33</v>
      </c>
      <c r="AX170" s="14" t="s">
        <v>79</v>
      </c>
      <c r="AY170" s="165" t="s">
        <v>125</v>
      </c>
    </row>
    <row r="171" spans="2:65" s="1" customFormat="1" ht="24.2" customHeight="1">
      <c r="B171" s="33"/>
      <c r="C171" s="128" t="s">
        <v>315</v>
      </c>
      <c r="D171" s="128" t="s">
        <v>128</v>
      </c>
      <c r="E171" s="129" t="s">
        <v>316</v>
      </c>
      <c r="F171" s="130" t="s">
        <v>317</v>
      </c>
      <c r="G171" s="131" t="s">
        <v>295</v>
      </c>
      <c r="H171" s="132">
        <v>3</v>
      </c>
      <c r="I171" s="133"/>
      <c r="J171" s="134">
        <f>ROUND(I171*H171,2)</f>
        <v>0</v>
      </c>
      <c r="K171" s="130" t="s">
        <v>207</v>
      </c>
      <c r="L171" s="33"/>
      <c r="M171" s="135" t="s">
        <v>19</v>
      </c>
      <c r="N171" s="136" t="s">
        <v>43</v>
      </c>
      <c r="P171" s="137">
        <f>O171*H171</f>
        <v>0</v>
      </c>
      <c r="Q171" s="137">
        <v>3.9629999999999999E-2</v>
      </c>
      <c r="R171" s="137">
        <f>Q171*H171</f>
        <v>0.11889</v>
      </c>
      <c r="S171" s="137">
        <v>0</v>
      </c>
      <c r="T171" s="138">
        <f>S171*H171</f>
        <v>0</v>
      </c>
      <c r="AR171" s="139" t="s">
        <v>143</v>
      </c>
      <c r="AT171" s="139" t="s">
        <v>128</v>
      </c>
      <c r="AU171" s="139" t="s">
        <v>81</v>
      </c>
      <c r="AY171" s="18" t="s">
        <v>125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8" t="s">
        <v>79</v>
      </c>
      <c r="BK171" s="140">
        <f>ROUND(I171*H171,2)</f>
        <v>0</v>
      </c>
      <c r="BL171" s="18" t="s">
        <v>143</v>
      </c>
      <c r="BM171" s="139" t="s">
        <v>318</v>
      </c>
    </row>
    <row r="172" spans="2:65" s="1" customFormat="1" ht="11.25">
      <c r="B172" s="33"/>
      <c r="D172" s="146" t="s">
        <v>209</v>
      </c>
      <c r="F172" s="147" t="s">
        <v>319</v>
      </c>
      <c r="I172" s="148"/>
      <c r="L172" s="33"/>
      <c r="M172" s="149"/>
      <c r="T172" s="54"/>
      <c r="AT172" s="18" t="s">
        <v>209</v>
      </c>
      <c r="AU172" s="18" t="s">
        <v>81</v>
      </c>
    </row>
    <row r="173" spans="2:65" s="1" customFormat="1" ht="16.5" customHeight="1">
      <c r="B173" s="33"/>
      <c r="C173" s="128" t="s">
        <v>320</v>
      </c>
      <c r="D173" s="128" t="s">
        <v>128</v>
      </c>
      <c r="E173" s="129" t="s">
        <v>321</v>
      </c>
      <c r="F173" s="130" t="s">
        <v>322</v>
      </c>
      <c r="G173" s="131" t="s">
        <v>323</v>
      </c>
      <c r="H173" s="132">
        <v>31.26</v>
      </c>
      <c r="I173" s="133"/>
      <c r="J173" s="134">
        <f>ROUND(I173*H173,2)</f>
        <v>0</v>
      </c>
      <c r="K173" s="130" t="s">
        <v>207</v>
      </c>
      <c r="L173" s="33"/>
      <c r="M173" s="135" t="s">
        <v>19</v>
      </c>
      <c r="N173" s="136" t="s">
        <v>43</v>
      </c>
      <c r="P173" s="137">
        <f>O173*H173</f>
        <v>0</v>
      </c>
      <c r="Q173" s="137">
        <v>1.2999999999999999E-4</v>
      </c>
      <c r="R173" s="137">
        <f>Q173*H173</f>
        <v>4.0638000000000002E-3</v>
      </c>
      <c r="S173" s="137">
        <v>0</v>
      </c>
      <c r="T173" s="138">
        <f>S173*H173</f>
        <v>0</v>
      </c>
      <c r="AR173" s="139" t="s">
        <v>143</v>
      </c>
      <c r="AT173" s="139" t="s">
        <v>128</v>
      </c>
      <c r="AU173" s="139" t="s">
        <v>81</v>
      </c>
      <c r="AY173" s="18" t="s">
        <v>125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8" t="s">
        <v>79</v>
      </c>
      <c r="BK173" s="140">
        <f>ROUND(I173*H173,2)</f>
        <v>0</v>
      </c>
      <c r="BL173" s="18" t="s">
        <v>143</v>
      </c>
      <c r="BM173" s="139" t="s">
        <v>324</v>
      </c>
    </row>
    <row r="174" spans="2:65" s="1" customFormat="1" ht="11.25">
      <c r="B174" s="33"/>
      <c r="D174" s="146" t="s">
        <v>209</v>
      </c>
      <c r="F174" s="147" t="s">
        <v>325</v>
      </c>
      <c r="I174" s="148"/>
      <c r="L174" s="33"/>
      <c r="M174" s="149"/>
      <c r="T174" s="54"/>
      <c r="AT174" s="18" t="s">
        <v>209</v>
      </c>
      <c r="AU174" s="18" t="s">
        <v>81</v>
      </c>
    </row>
    <row r="175" spans="2:65" s="13" customFormat="1" ht="11.25">
      <c r="B175" s="157"/>
      <c r="D175" s="151" t="s">
        <v>211</v>
      </c>
      <c r="E175" s="158" t="s">
        <v>19</v>
      </c>
      <c r="F175" s="159" t="s">
        <v>326</v>
      </c>
      <c r="H175" s="160">
        <v>31.26</v>
      </c>
      <c r="I175" s="161"/>
      <c r="L175" s="157"/>
      <c r="M175" s="162"/>
      <c r="T175" s="163"/>
      <c r="AT175" s="158" t="s">
        <v>211</v>
      </c>
      <c r="AU175" s="158" t="s">
        <v>81</v>
      </c>
      <c r="AV175" s="13" t="s">
        <v>81</v>
      </c>
      <c r="AW175" s="13" t="s">
        <v>33</v>
      </c>
      <c r="AX175" s="13" t="s">
        <v>79</v>
      </c>
      <c r="AY175" s="158" t="s">
        <v>125</v>
      </c>
    </row>
    <row r="176" spans="2:65" s="1" customFormat="1" ht="16.5" customHeight="1">
      <c r="B176" s="33"/>
      <c r="C176" s="128" t="s">
        <v>327</v>
      </c>
      <c r="D176" s="128" t="s">
        <v>128</v>
      </c>
      <c r="E176" s="129" t="s">
        <v>328</v>
      </c>
      <c r="F176" s="130" t="s">
        <v>329</v>
      </c>
      <c r="G176" s="131" t="s">
        <v>247</v>
      </c>
      <c r="H176" s="132">
        <v>0.26300000000000001</v>
      </c>
      <c r="I176" s="133"/>
      <c r="J176" s="134">
        <f>ROUND(I176*H176,2)</f>
        <v>0</v>
      </c>
      <c r="K176" s="130" t="s">
        <v>207</v>
      </c>
      <c r="L176" s="33"/>
      <c r="M176" s="135" t="s">
        <v>19</v>
      </c>
      <c r="N176" s="136" t="s">
        <v>43</v>
      </c>
      <c r="P176" s="137">
        <f>O176*H176</f>
        <v>0</v>
      </c>
      <c r="Q176" s="137">
        <v>1.0900000000000001</v>
      </c>
      <c r="R176" s="137">
        <f>Q176*H176</f>
        <v>0.28667000000000004</v>
      </c>
      <c r="S176" s="137">
        <v>0</v>
      </c>
      <c r="T176" s="138">
        <f>S176*H176</f>
        <v>0</v>
      </c>
      <c r="AR176" s="139" t="s">
        <v>143</v>
      </c>
      <c r="AT176" s="139" t="s">
        <v>128</v>
      </c>
      <c r="AU176" s="139" t="s">
        <v>81</v>
      </c>
      <c r="AY176" s="18" t="s">
        <v>125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8" t="s">
        <v>79</v>
      </c>
      <c r="BK176" s="140">
        <f>ROUND(I176*H176,2)</f>
        <v>0</v>
      </c>
      <c r="BL176" s="18" t="s">
        <v>143</v>
      </c>
      <c r="BM176" s="139" t="s">
        <v>330</v>
      </c>
    </row>
    <row r="177" spans="2:65" s="1" customFormat="1" ht="11.25">
      <c r="B177" s="33"/>
      <c r="D177" s="146" t="s">
        <v>209</v>
      </c>
      <c r="F177" s="147" t="s">
        <v>331</v>
      </c>
      <c r="I177" s="148"/>
      <c r="L177" s="33"/>
      <c r="M177" s="149"/>
      <c r="T177" s="54"/>
      <c r="AT177" s="18" t="s">
        <v>209</v>
      </c>
      <c r="AU177" s="18" t="s">
        <v>81</v>
      </c>
    </row>
    <row r="178" spans="2:65" s="12" customFormat="1" ht="11.25">
      <c r="B178" s="150"/>
      <c r="D178" s="151" t="s">
        <v>211</v>
      </c>
      <c r="E178" s="152" t="s">
        <v>19</v>
      </c>
      <c r="F178" s="153" t="s">
        <v>332</v>
      </c>
      <c r="H178" s="152" t="s">
        <v>19</v>
      </c>
      <c r="I178" s="154"/>
      <c r="L178" s="150"/>
      <c r="M178" s="155"/>
      <c r="T178" s="156"/>
      <c r="AT178" s="152" t="s">
        <v>211</v>
      </c>
      <c r="AU178" s="152" t="s">
        <v>81</v>
      </c>
      <c r="AV178" s="12" t="s">
        <v>79</v>
      </c>
      <c r="AW178" s="12" t="s">
        <v>33</v>
      </c>
      <c r="AX178" s="12" t="s">
        <v>72</v>
      </c>
      <c r="AY178" s="152" t="s">
        <v>125</v>
      </c>
    </row>
    <row r="179" spans="2:65" s="12" customFormat="1" ht="11.25">
      <c r="B179" s="150"/>
      <c r="D179" s="151" t="s">
        <v>211</v>
      </c>
      <c r="E179" s="152" t="s">
        <v>19</v>
      </c>
      <c r="F179" s="153" t="s">
        <v>333</v>
      </c>
      <c r="H179" s="152" t="s">
        <v>19</v>
      </c>
      <c r="I179" s="154"/>
      <c r="L179" s="150"/>
      <c r="M179" s="155"/>
      <c r="T179" s="156"/>
      <c r="AT179" s="152" t="s">
        <v>211</v>
      </c>
      <c r="AU179" s="152" t="s">
        <v>81</v>
      </c>
      <c r="AV179" s="12" t="s">
        <v>79</v>
      </c>
      <c r="AW179" s="12" t="s">
        <v>33</v>
      </c>
      <c r="AX179" s="12" t="s">
        <v>72</v>
      </c>
      <c r="AY179" s="152" t="s">
        <v>125</v>
      </c>
    </row>
    <row r="180" spans="2:65" s="13" customFormat="1" ht="11.25">
      <c r="B180" s="157"/>
      <c r="D180" s="151" t="s">
        <v>211</v>
      </c>
      <c r="E180" s="158" t="s">
        <v>19</v>
      </c>
      <c r="F180" s="159" t="s">
        <v>334</v>
      </c>
      <c r="H180" s="160">
        <v>0.26300000000000001</v>
      </c>
      <c r="I180" s="161"/>
      <c r="L180" s="157"/>
      <c r="M180" s="162"/>
      <c r="T180" s="163"/>
      <c r="AT180" s="158" t="s">
        <v>211</v>
      </c>
      <c r="AU180" s="158" t="s">
        <v>81</v>
      </c>
      <c r="AV180" s="13" t="s">
        <v>81</v>
      </c>
      <c r="AW180" s="13" t="s">
        <v>33</v>
      </c>
      <c r="AX180" s="13" t="s">
        <v>79</v>
      </c>
      <c r="AY180" s="158" t="s">
        <v>125</v>
      </c>
    </row>
    <row r="181" spans="2:65" s="1" customFormat="1" ht="16.5" customHeight="1">
      <c r="B181" s="33"/>
      <c r="C181" s="128" t="s">
        <v>7</v>
      </c>
      <c r="D181" s="128" t="s">
        <v>128</v>
      </c>
      <c r="E181" s="129" t="s">
        <v>335</v>
      </c>
      <c r="F181" s="130" t="s">
        <v>336</v>
      </c>
      <c r="G181" s="131" t="s">
        <v>222</v>
      </c>
      <c r="H181" s="132">
        <v>0.188</v>
      </c>
      <c r="I181" s="133"/>
      <c r="J181" s="134">
        <f>ROUND(I181*H181,2)</f>
        <v>0</v>
      </c>
      <c r="K181" s="130" t="s">
        <v>207</v>
      </c>
      <c r="L181" s="33"/>
      <c r="M181" s="135" t="s">
        <v>19</v>
      </c>
      <c r="N181" s="136" t="s">
        <v>43</v>
      </c>
      <c r="P181" s="137">
        <f>O181*H181</f>
        <v>0</v>
      </c>
      <c r="Q181" s="137">
        <v>1.94302</v>
      </c>
      <c r="R181" s="137">
        <f>Q181*H181</f>
        <v>0.36528776000000002</v>
      </c>
      <c r="S181" s="137">
        <v>0</v>
      </c>
      <c r="T181" s="138">
        <f>S181*H181</f>
        <v>0</v>
      </c>
      <c r="AR181" s="139" t="s">
        <v>143</v>
      </c>
      <c r="AT181" s="139" t="s">
        <v>128</v>
      </c>
      <c r="AU181" s="139" t="s">
        <v>81</v>
      </c>
      <c r="AY181" s="18" t="s">
        <v>125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8" t="s">
        <v>79</v>
      </c>
      <c r="BK181" s="140">
        <f>ROUND(I181*H181,2)</f>
        <v>0</v>
      </c>
      <c r="BL181" s="18" t="s">
        <v>143</v>
      </c>
      <c r="BM181" s="139" t="s">
        <v>337</v>
      </c>
    </row>
    <row r="182" spans="2:65" s="1" customFormat="1" ht="11.25">
      <c r="B182" s="33"/>
      <c r="D182" s="146" t="s">
        <v>209</v>
      </c>
      <c r="F182" s="147" t="s">
        <v>338</v>
      </c>
      <c r="I182" s="148"/>
      <c r="L182" s="33"/>
      <c r="M182" s="149"/>
      <c r="T182" s="54"/>
      <c r="AT182" s="18" t="s">
        <v>209</v>
      </c>
      <c r="AU182" s="18" t="s">
        <v>81</v>
      </c>
    </row>
    <row r="183" spans="2:65" s="13" customFormat="1" ht="11.25">
      <c r="B183" s="157"/>
      <c r="D183" s="151" t="s">
        <v>211</v>
      </c>
      <c r="E183" s="158" t="s">
        <v>19</v>
      </c>
      <c r="F183" s="159" t="s">
        <v>339</v>
      </c>
      <c r="H183" s="160">
        <v>0.188</v>
      </c>
      <c r="I183" s="161"/>
      <c r="L183" s="157"/>
      <c r="M183" s="162"/>
      <c r="T183" s="163"/>
      <c r="AT183" s="158" t="s">
        <v>211</v>
      </c>
      <c r="AU183" s="158" t="s">
        <v>81</v>
      </c>
      <c r="AV183" s="13" t="s">
        <v>81</v>
      </c>
      <c r="AW183" s="13" t="s">
        <v>33</v>
      </c>
      <c r="AX183" s="13" t="s">
        <v>79</v>
      </c>
      <c r="AY183" s="158" t="s">
        <v>125</v>
      </c>
    </row>
    <row r="184" spans="2:65" s="1" customFormat="1" ht="21.75" customHeight="1">
      <c r="B184" s="33"/>
      <c r="C184" s="128" t="s">
        <v>340</v>
      </c>
      <c r="D184" s="128" t="s">
        <v>128</v>
      </c>
      <c r="E184" s="129" t="s">
        <v>341</v>
      </c>
      <c r="F184" s="130" t="s">
        <v>342</v>
      </c>
      <c r="G184" s="131" t="s">
        <v>206</v>
      </c>
      <c r="H184" s="132">
        <v>1.728</v>
      </c>
      <c r="I184" s="133"/>
      <c r="J184" s="134">
        <f>ROUND(I184*H184,2)</f>
        <v>0</v>
      </c>
      <c r="K184" s="130" t="s">
        <v>207</v>
      </c>
      <c r="L184" s="33"/>
      <c r="M184" s="135" t="s">
        <v>19</v>
      </c>
      <c r="N184" s="136" t="s">
        <v>43</v>
      </c>
      <c r="P184" s="137">
        <f>O184*H184</f>
        <v>0</v>
      </c>
      <c r="Q184" s="137">
        <v>0.17818000000000001</v>
      </c>
      <c r="R184" s="137">
        <f>Q184*H184</f>
        <v>0.30789504000000001</v>
      </c>
      <c r="S184" s="137">
        <v>0</v>
      </c>
      <c r="T184" s="138">
        <f>S184*H184</f>
        <v>0</v>
      </c>
      <c r="AR184" s="139" t="s">
        <v>143</v>
      </c>
      <c r="AT184" s="139" t="s">
        <v>128</v>
      </c>
      <c r="AU184" s="139" t="s">
        <v>81</v>
      </c>
      <c r="AY184" s="18" t="s">
        <v>125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8" t="s">
        <v>79</v>
      </c>
      <c r="BK184" s="140">
        <f>ROUND(I184*H184,2)</f>
        <v>0</v>
      </c>
      <c r="BL184" s="18" t="s">
        <v>143</v>
      </c>
      <c r="BM184" s="139" t="s">
        <v>343</v>
      </c>
    </row>
    <row r="185" spans="2:65" s="1" customFormat="1" ht="11.25">
      <c r="B185" s="33"/>
      <c r="D185" s="146" t="s">
        <v>209</v>
      </c>
      <c r="F185" s="147" t="s">
        <v>344</v>
      </c>
      <c r="I185" s="148"/>
      <c r="L185" s="33"/>
      <c r="M185" s="149"/>
      <c r="T185" s="54"/>
      <c r="AT185" s="18" t="s">
        <v>209</v>
      </c>
      <c r="AU185" s="18" t="s">
        <v>81</v>
      </c>
    </row>
    <row r="186" spans="2:65" s="13" customFormat="1" ht="11.25">
      <c r="B186" s="157"/>
      <c r="D186" s="151" t="s">
        <v>211</v>
      </c>
      <c r="E186" s="158" t="s">
        <v>19</v>
      </c>
      <c r="F186" s="159" t="s">
        <v>345</v>
      </c>
      <c r="H186" s="160">
        <v>1.728</v>
      </c>
      <c r="I186" s="161"/>
      <c r="L186" s="157"/>
      <c r="M186" s="162"/>
      <c r="T186" s="163"/>
      <c r="AT186" s="158" t="s">
        <v>211</v>
      </c>
      <c r="AU186" s="158" t="s">
        <v>81</v>
      </c>
      <c r="AV186" s="13" t="s">
        <v>81</v>
      </c>
      <c r="AW186" s="13" t="s">
        <v>33</v>
      </c>
      <c r="AX186" s="13" t="s">
        <v>79</v>
      </c>
      <c r="AY186" s="158" t="s">
        <v>125</v>
      </c>
    </row>
    <row r="187" spans="2:65" s="11" customFormat="1" ht="22.9" customHeight="1">
      <c r="B187" s="116"/>
      <c r="D187" s="117" t="s">
        <v>71</v>
      </c>
      <c r="E187" s="126" t="s">
        <v>124</v>
      </c>
      <c r="F187" s="126" t="s">
        <v>346</v>
      </c>
      <c r="I187" s="119"/>
      <c r="J187" s="127">
        <f>BK187</f>
        <v>0</v>
      </c>
      <c r="L187" s="116"/>
      <c r="M187" s="121"/>
      <c r="P187" s="122">
        <f>SUM(P188:P205)</f>
        <v>0</v>
      </c>
      <c r="R187" s="122">
        <f>SUM(R188:R205)</f>
        <v>3.2842774199999996</v>
      </c>
      <c r="T187" s="123">
        <f>SUM(T188:T205)</f>
        <v>0</v>
      </c>
      <c r="AR187" s="117" t="s">
        <v>79</v>
      </c>
      <c r="AT187" s="124" t="s">
        <v>71</v>
      </c>
      <c r="AU187" s="124" t="s">
        <v>79</v>
      </c>
      <c r="AY187" s="117" t="s">
        <v>125</v>
      </c>
      <c r="BK187" s="125">
        <f>SUM(BK188:BK205)</f>
        <v>0</v>
      </c>
    </row>
    <row r="188" spans="2:65" s="1" customFormat="1" ht="24.2" customHeight="1">
      <c r="B188" s="33"/>
      <c r="C188" s="128" t="s">
        <v>347</v>
      </c>
      <c r="D188" s="128" t="s">
        <v>128</v>
      </c>
      <c r="E188" s="129" t="s">
        <v>348</v>
      </c>
      <c r="F188" s="130" t="s">
        <v>349</v>
      </c>
      <c r="G188" s="131" t="s">
        <v>206</v>
      </c>
      <c r="H188" s="132">
        <v>32.914999999999999</v>
      </c>
      <c r="I188" s="133"/>
      <c r="J188" s="134">
        <f>ROUND(I188*H188,2)</f>
        <v>0</v>
      </c>
      <c r="K188" s="130" t="s">
        <v>207</v>
      </c>
      <c r="L188" s="33"/>
      <c r="M188" s="135" t="s">
        <v>19</v>
      </c>
      <c r="N188" s="136" t="s">
        <v>43</v>
      </c>
      <c r="P188" s="137">
        <f>O188*H188</f>
        <v>0</v>
      </c>
      <c r="Q188" s="137">
        <v>0</v>
      </c>
      <c r="R188" s="137">
        <f>Q188*H188</f>
        <v>0</v>
      </c>
      <c r="S188" s="137">
        <v>0</v>
      </c>
      <c r="T188" s="138">
        <f>S188*H188</f>
        <v>0</v>
      </c>
      <c r="AR188" s="139" t="s">
        <v>143</v>
      </c>
      <c r="AT188" s="139" t="s">
        <v>128</v>
      </c>
      <c r="AU188" s="139" t="s">
        <v>81</v>
      </c>
      <c r="AY188" s="18" t="s">
        <v>125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8" t="s">
        <v>79</v>
      </c>
      <c r="BK188" s="140">
        <f>ROUND(I188*H188,2)</f>
        <v>0</v>
      </c>
      <c r="BL188" s="18" t="s">
        <v>143</v>
      </c>
      <c r="BM188" s="139" t="s">
        <v>350</v>
      </c>
    </row>
    <row r="189" spans="2:65" s="1" customFormat="1" ht="11.25">
      <c r="B189" s="33"/>
      <c r="D189" s="146" t="s">
        <v>209</v>
      </c>
      <c r="F189" s="147" t="s">
        <v>351</v>
      </c>
      <c r="I189" s="148"/>
      <c r="L189" s="33"/>
      <c r="M189" s="149"/>
      <c r="T189" s="54"/>
      <c r="AT189" s="18" t="s">
        <v>209</v>
      </c>
      <c r="AU189" s="18" t="s">
        <v>81</v>
      </c>
    </row>
    <row r="190" spans="2:65" s="12" customFormat="1" ht="11.25">
      <c r="B190" s="150"/>
      <c r="D190" s="151" t="s">
        <v>211</v>
      </c>
      <c r="E190" s="152" t="s">
        <v>19</v>
      </c>
      <c r="F190" s="153" t="s">
        <v>352</v>
      </c>
      <c r="H190" s="152" t="s">
        <v>19</v>
      </c>
      <c r="I190" s="154"/>
      <c r="L190" s="150"/>
      <c r="M190" s="155"/>
      <c r="T190" s="156"/>
      <c r="AT190" s="152" t="s">
        <v>211</v>
      </c>
      <c r="AU190" s="152" t="s">
        <v>81</v>
      </c>
      <c r="AV190" s="12" t="s">
        <v>79</v>
      </c>
      <c r="AW190" s="12" t="s">
        <v>33</v>
      </c>
      <c r="AX190" s="12" t="s">
        <v>72</v>
      </c>
      <c r="AY190" s="152" t="s">
        <v>125</v>
      </c>
    </row>
    <row r="191" spans="2:65" s="13" customFormat="1" ht="11.25">
      <c r="B191" s="157"/>
      <c r="D191" s="151" t="s">
        <v>211</v>
      </c>
      <c r="E191" s="158" t="s">
        <v>19</v>
      </c>
      <c r="F191" s="159" t="s">
        <v>353</v>
      </c>
      <c r="H191" s="160">
        <v>32.914999999999999</v>
      </c>
      <c r="I191" s="161"/>
      <c r="L191" s="157"/>
      <c r="M191" s="162"/>
      <c r="T191" s="163"/>
      <c r="AT191" s="158" t="s">
        <v>211</v>
      </c>
      <c r="AU191" s="158" t="s">
        <v>81</v>
      </c>
      <c r="AV191" s="13" t="s">
        <v>81</v>
      </c>
      <c r="AW191" s="13" t="s">
        <v>33</v>
      </c>
      <c r="AX191" s="13" t="s">
        <v>79</v>
      </c>
      <c r="AY191" s="158" t="s">
        <v>125</v>
      </c>
    </row>
    <row r="192" spans="2:65" s="1" customFormat="1" ht="24.2" customHeight="1">
      <c r="B192" s="33"/>
      <c r="C192" s="128" t="s">
        <v>354</v>
      </c>
      <c r="D192" s="128" t="s">
        <v>128</v>
      </c>
      <c r="E192" s="129" t="s">
        <v>355</v>
      </c>
      <c r="F192" s="130" t="s">
        <v>356</v>
      </c>
      <c r="G192" s="131" t="s">
        <v>206</v>
      </c>
      <c r="H192" s="132">
        <v>36.811</v>
      </c>
      <c r="I192" s="133"/>
      <c r="J192" s="134">
        <f>ROUND(I192*H192,2)</f>
        <v>0</v>
      </c>
      <c r="K192" s="130" t="s">
        <v>207</v>
      </c>
      <c r="L192" s="33"/>
      <c r="M192" s="135" t="s">
        <v>19</v>
      </c>
      <c r="N192" s="136" t="s">
        <v>43</v>
      </c>
      <c r="P192" s="137">
        <f>O192*H192</f>
        <v>0</v>
      </c>
      <c r="Q192" s="137">
        <v>0</v>
      </c>
      <c r="R192" s="137">
        <f>Q192*H192</f>
        <v>0</v>
      </c>
      <c r="S192" s="137">
        <v>0</v>
      </c>
      <c r="T192" s="138">
        <f>S192*H192</f>
        <v>0</v>
      </c>
      <c r="AR192" s="139" t="s">
        <v>143</v>
      </c>
      <c r="AT192" s="139" t="s">
        <v>128</v>
      </c>
      <c r="AU192" s="139" t="s">
        <v>81</v>
      </c>
      <c r="AY192" s="18" t="s">
        <v>125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8" t="s">
        <v>79</v>
      </c>
      <c r="BK192" s="140">
        <f>ROUND(I192*H192,2)</f>
        <v>0</v>
      </c>
      <c r="BL192" s="18" t="s">
        <v>143</v>
      </c>
      <c r="BM192" s="139" t="s">
        <v>357</v>
      </c>
    </row>
    <row r="193" spans="2:65" s="1" customFormat="1" ht="11.25">
      <c r="B193" s="33"/>
      <c r="D193" s="146" t="s">
        <v>209</v>
      </c>
      <c r="F193" s="147" t="s">
        <v>358</v>
      </c>
      <c r="I193" s="148"/>
      <c r="L193" s="33"/>
      <c r="M193" s="149"/>
      <c r="T193" s="54"/>
      <c r="AT193" s="18" t="s">
        <v>209</v>
      </c>
      <c r="AU193" s="18" t="s">
        <v>81</v>
      </c>
    </row>
    <row r="194" spans="2:65" s="12" customFormat="1" ht="11.25">
      <c r="B194" s="150"/>
      <c r="D194" s="151" t="s">
        <v>211</v>
      </c>
      <c r="E194" s="152" t="s">
        <v>19</v>
      </c>
      <c r="F194" s="153" t="s">
        <v>359</v>
      </c>
      <c r="H194" s="152" t="s">
        <v>19</v>
      </c>
      <c r="I194" s="154"/>
      <c r="L194" s="150"/>
      <c r="M194" s="155"/>
      <c r="T194" s="156"/>
      <c r="AT194" s="152" t="s">
        <v>211</v>
      </c>
      <c r="AU194" s="152" t="s">
        <v>81</v>
      </c>
      <c r="AV194" s="12" t="s">
        <v>79</v>
      </c>
      <c r="AW194" s="12" t="s">
        <v>33</v>
      </c>
      <c r="AX194" s="12" t="s">
        <v>72</v>
      </c>
      <c r="AY194" s="152" t="s">
        <v>125</v>
      </c>
    </row>
    <row r="195" spans="2:65" s="13" customFormat="1" ht="11.25">
      <c r="B195" s="157"/>
      <c r="D195" s="151" t="s">
        <v>211</v>
      </c>
      <c r="E195" s="158" t="s">
        <v>19</v>
      </c>
      <c r="F195" s="159" t="s">
        <v>360</v>
      </c>
      <c r="H195" s="160">
        <v>0.64</v>
      </c>
      <c r="I195" s="161"/>
      <c r="L195" s="157"/>
      <c r="M195" s="162"/>
      <c r="T195" s="163"/>
      <c r="AT195" s="158" t="s">
        <v>211</v>
      </c>
      <c r="AU195" s="158" t="s">
        <v>81</v>
      </c>
      <c r="AV195" s="13" t="s">
        <v>81</v>
      </c>
      <c r="AW195" s="13" t="s">
        <v>33</v>
      </c>
      <c r="AX195" s="13" t="s">
        <v>72</v>
      </c>
      <c r="AY195" s="158" t="s">
        <v>125</v>
      </c>
    </row>
    <row r="196" spans="2:65" s="13" customFormat="1" ht="11.25">
      <c r="B196" s="157"/>
      <c r="D196" s="151" t="s">
        <v>211</v>
      </c>
      <c r="E196" s="158" t="s">
        <v>19</v>
      </c>
      <c r="F196" s="159" t="s">
        <v>361</v>
      </c>
      <c r="H196" s="160">
        <v>33.280999999999999</v>
      </c>
      <c r="I196" s="161"/>
      <c r="L196" s="157"/>
      <c r="M196" s="162"/>
      <c r="T196" s="163"/>
      <c r="AT196" s="158" t="s">
        <v>211</v>
      </c>
      <c r="AU196" s="158" t="s">
        <v>81</v>
      </c>
      <c r="AV196" s="13" t="s">
        <v>81</v>
      </c>
      <c r="AW196" s="13" t="s">
        <v>33</v>
      </c>
      <c r="AX196" s="13" t="s">
        <v>72</v>
      </c>
      <c r="AY196" s="158" t="s">
        <v>125</v>
      </c>
    </row>
    <row r="197" spans="2:65" s="13" customFormat="1" ht="11.25">
      <c r="B197" s="157"/>
      <c r="D197" s="151" t="s">
        <v>211</v>
      </c>
      <c r="E197" s="158" t="s">
        <v>19</v>
      </c>
      <c r="F197" s="159" t="s">
        <v>362</v>
      </c>
      <c r="H197" s="160">
        <v>2.89</v>
      </c>
      <c r="I197" s="161"/>
      <c r="L197" s="157"/>
      <c r="M197" s="162"/>
      <c r="T197" s="163"/>
      <c r="AT197" s="158" t="s">
        <v>211</v>
      </c>
      <c r="AU197" s="158" t="s">
        <v>81</v>
      </c>
      <c r="AV197" s="13" t="s">
        <v>81</v>
      </c>
      <c r="AW197" s="13" t="s">
        <v>33</v>
      </c>
      <c r="AX197" s="13" t="s">
        <v>72</v>
      </c>
      <c r="AY197" s="158" t="s">
        <v>125</v>
      </c>
    </row>
    <row r="198" spans="2:65" s="14" customFormat="1" ht="11.25">
      <c r="B198" s="164"/>
      <c r="D198" s="151" t="s">
        <v>211</v>
      </c>
      <c r="E198" s="165" t="s">
        <v>19</v>
      </c>
      <c r="F198" s="166" t="s">
        <v>229</v>
      </c>
      <c r="H198" s="167">
        <v>36.811</v>
      </c>
      <c r="I198" s="168"/>
      <c r="L198" s="164"/>
      <c r="M198" s="169"/>
      <c r="T198" s="170"/>
      <c r="AT198" s="165" t="s">
        <v>211</v>
      </c>
      <c r="AU198" s="165" t="s">
        <v>81</v>
      </c>
      <c r="AV198" s="14" t="s">
        <v>143</v>
      </c>
      <c r="AW198" s="14" t="s">
        <v>33</v>
      </c>
      <c r="AX198" s="14" t="s">
        <v>79</v>
      </c>
      <c r="AY198" s="165" t="s">
        <v>125</v>
      </c>
    </row>
    <row r="199" spans="2:65" s="1" customFormat="1" ht="37.9" customHeight="1">
      <c r="B199" s="33"/>
      <c r="C199" s="128" t="s">
        <v>363</v>
      </c>
      <c r="D199" s="128" t="s">
        <v>128</v>
      </c>
      <c r="E199" s="129" t="s">
        <v>364</v>
      </c>
      <c r="F199" s="130" t="s">
        <v>365</v>
      </c>
      <c r="G199" s="131" t="s">
        <v>206</v>
      </c>
      <c r="H199" s="132">
        <v>36.811</v>
      </c>
      <c r="I199" s="133"/>
      <c r="J199" s="134">
        <f>ROUND(I199*H199,2)</f>
        <v>0</v>
      </c>
      <c r="K199" s="130" t="s">
        <v>207</v>
      </c>
      <c r="L199" s="33"/>
      <c r="M199" s="135" t="s">
        <v>19</v>
      </c>
      <c r="N199" s="136" t="s">
        <v>43</v>
      </c>
      <c r="P199" s="137">
        <f>O199*H199</f>
        <v>0</v>
      </c>
      <c r="Q199" s="137">
        <v>8.9219999999999994E-2</v>
      </c>
      <c r="R199" s="137">
        <f>Q199*H199</f>
        <v>3.2842774199999996</v>
      </c>
      <c r="S199" s="137">
        <v>0</v>
      </c>
      <c r="T199" s="138">
        <f>S199*H199</f>
        <v>0</v>
      </c>
      <c r="AR199" s="139" t="s">
        <v>143</v>
      </c>
      <c r="AT199" s="139" t="s">
        <v>128</v>
      </c>
      <c r="AU199" s="139" t="s">
        <v>81</v>
      </c>
      <c r="AY199" s="18" t="s">
        <v>125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8" t="s">
        <v>79</v>
      </c>
      <c r="BK199" s="140">
        <f>ROUND(I199*H199,2)</f>
        <v>0</v>
      </c>
      <c r="BL199" s="18" t="s">
        <v>143</v>
      </c>
      <c r="BM199" s="139" t="s">
        <v>366</v>
      </c>
    </row>
    <row r="200" spans="2:65" s="1" customFormat="1" ht="11.25">
      <c r="B200" s="33"/>
      <c r="D200" s="146" t="s">
        <v>209</v>
      </c>
      <c r="F200" s="147" t="s">
        <v>367</v>
      </c>
      <c r="I200" s="148"/>
      <c r="L200" s="33"/>
      <c r="M200" s="149"/>
      <c r="T200" s="54"/>
      <c r="AT200" s="18" t="s">
        <v>209</v>
      </c>
      <c r="AU200" s="18" t="s">
        <v>81</v>
      </c>
    </row>
    <row r="201" spans="2:65" s="12" customFormat="1" ht="11.25">
      <c r="B201" s="150"/>
      <c r="D201" s="151" t="s">
        <v>211</v>
      </c>
      <c r="E201" s="152" t="s">
        <v>19</v>
      </c>
      <c r="F201" s="153" t="s">
        <v>368</v>
      </c>
      <c r="H201" s="152" t="s">
        <v>19</v>
      </c>
      <c r="I201" s="154"/>
      <c r="L201" s="150"/>
      <c r="M201" s="155"/>
      <c r="T201" s="156"/>
      <c r="AT201" s="152" t="s">
        <v>211</v>
      </c>
      <c r="AU201" s="152" t="s">
        <v>81</v>
      </c>
      <c r="AV201" s="12" t="s">
        <v>79</v>
      </c>
      <c r="AW201" s="12" t="s">
        <v>33</v>
      </c>
      <c r="AX201" s="12" t="s">
        <v>72</v>
      </c>
      <c r="AY201" s="152" t="s">
        <v>125</v>
      </c>
    </row>
    <row r="202" spans="2:65" s="13" customFormat="1" ht="11.25">
      <c r="B202" s="157"/>
      <c r="D202" s="151" t="s">
        <v>211</v>
      </c>
      <c r="E202" s="158" t="s">
        <v>19</v>
      </c>
      <c r="F202" s="159" t="s">
        <v>360</v>
      </c>
      <c r="H202" s="160">
        <v>0.64</v>
      </c>
      <c r="I202" s="161"/>
      <c r="L202" s="157"/>
      <c r="M202" s="162"/>
      <c r="T202" s="163"/>
      <c r="AT202" s="158" t="s">
        <v>211</v>
      </c>
      <c r="AU202" s="158" t="s">
        <v>81</v>
      </c>
      <c r="AV202" s="13" t="s">
        <v>81</v>
      </c>
      <c r="AW202" s="13" t="s">
        <v>33</v>
      </c>
      <c r="AX202" s="13" t="s">
        <v>72</v>
      </c>
      <c r="AY202" s="158" t="s">
        <v>125</v>
      </c>
    </row>
    <row r="203" spans="2:65" s="13" customFormat="1" ht="11.25">
      <c r="B203" s="157"/>
      <c r="D203" s="151" t="s">
        <v>211</v>
      </c>
      <c r="E203" s="158" t="s">
        <v>19</v>
      </c>
      <c r="F203" s="159" t="s">
        <v>361</v>
      </c>
      <c r="H203" s="160">
        <v>33.280999999999999</v>
      </c>
      <c r="I203" s="161"/>
      <c r="L203" s="157"/>
      <c r="M203" s="162"/>
      <c r="T203" s="163"/>
      <c r="AT203" s="158" t="s">
        <v>211</v>
      </c>
      <c r="AU203" s="158" t="s">
        <v>81</v>
      </c>
      <c r="AV203" s="13" t="s">
        <v>81</v>
      </c>
      <c r="AW203" s="13" t="s">
        <v>33</v>
      </c>
      <c r="AX203" s="13" t="s">
        <v>72</v>
      </c>
      <c r="AY203" s="158" t="s">
        <v>125</v>
      </c>
    </row>
    <row r="204" spans="2:65" s="13" customFormat="1" ht="11.25">
      <c r="B204" s="157"/>
      <c r="D204" s="151" t="s">
        <v>211</v>
      </c>
      <c r="E204" s="158" t="s">
        <v>19</v>
      </c>
      <c r="F204" s="159" t="s">
        <v>362</v>
      </c>
      <c r="H204" s="160">
        <v>2.89</v>
      </c>
      <c r="I204" s="161"/>
      <c r="L204" s="157"/>
      <c r="M204" s="162"/>
      <c r="T204" s="163"/>
      <c r="AT204" s="158" t="s">
        <v>211</v>
      </c>
      <c r="AU204" s="158" t="s">
        <v>81</v>
      </c>
      <c r="AV204" s="13" t="s">
        <v>81</v>
      </c>
      <c r="AW204" s="13" t="s">
        <v>33</v>
      </c>
      <c r="AX204" s="13" t="s">
        <v>72</v>
      </c>
      <c r="AY204" s="158" t="s">
        <v>125</v>
      </c>
    </row>
    <row r="205" spans="2:65" s="14" customFormat="1" ht="11.25">
      <c r="B205" s="164"/>
      <c r="D205" s="151" t="s">
        <v>211</v>
      </c>
      <c r="E205" s="165" t="s">
        <v>19</v>
      </c>
      <c r="F205" s="166" t="s">
        <v>229</v>
      </c>
      <c r="H205" s="167">
        <v>36.811</v>
      </c>
      <c r="I205" s="168"/>
      <c r="L205" s="164"/>
      <c r="M205" s="169"/>
      <c r="T205" s="170"/>
      <c r="AT205" s="165" t="s">
        <v>211</v>
      </c>
      <c r="AU205" s="165" t="s">
        <v>81</v>
      </c>
      <c r="AV205" s="14" t="s">
        <v>143</v>
      </c>
      <c r="AW205" s="14" t="s">
        <v>33</v>
      </c>
      <c r="AX205" s="14" t="s">
        <v>79</v>
      </c>
      <c r="AY205" s="165" t="s">
        <v>125</v>
      </c>
    </row>
    <row r="206" spans="2:65" s="11" customFormat="1" ht="22.9" customHeight="1">
      <c r="B206" s="116"/>
      <c r="D206" s="117" t="s">
        <v>71</v>
      </c>
      <c r="E206" s="126" t="s">
        <v>150</v>
      </c>
      <c r="F206" s="126" t="s">
        <v>369</v>
      </c>
      <c r="I206" s="119"/>
      <c r="J206" s="127">
        <f>BK206</f>
        <v>0</v>
      </c>
      <c r="L206" s="116"/>
      <c r="M206" s="121"/>
      <c r="P206" s="122">
        <f>SUM(P207:P582)</f>
        <v>0</v>
      </c>
      <c r="R206" s="122">
        <f>SUM(R207:R582)</f>
        <v>46.2937425</v>
      </c>
      <c r="T206" s="123">
        <f>SUM(T207:T582)</f>
        <v>0</v>
      </c>
      <c r="AR206" s="117" t="s">
        <v>79</v>
      </c>
      <c r="AT206" s="124" t="s">
        <v>71</v>
      </c>
      <c r="AU206" s="124" t="s">
        <v>79</v>
      </c>
      <c r="AY206" s="117" t="s">
        <v>125</v>
      </c>
      <c r="BK206" s="125">
        <f>SUM(BK207:BK582)</f>
        <v>0</v>
      </c>
    </row>
    <row r="207" spans="2:65" s="1" customFormat="1" ht="24.2" customHeight="1">
      <c r="B207" s="33"/>
      <c r="C207" s="128" t="s">
        <v>370</v>
      </c>
      <c r="D207" s="128" t="s">
        <v>128</v>
      </c>
      <c r="E207" s="129" t="s">
        <v>371</v>
      </c>
      <c r="F207" s="130" t="s">
        <v>372</v>
      </c>
      <c r="G207" s="131" t="s">
        <v>206</v>
      </c>
      <c r="H207" s="132">
        <v>179.89</v>
      </c>
      <c r="I207" s="133"/>
      <c r="J207" s="134">
        <f>ROUND(I207*H207,2)</f>
        <v>0</v>
      </c>
      <c r="K207" s="130" t="s">
        <v>207</v>
      </c>
      <c r="L207" s="33"/>
      <c r="M207" s="135" t="s">
        <v>19</v>
      </c>
      <c r="N207" s="136" t="s">
        <v>43</v>
      </c>
      <c r="P207" s="137">
        <f>O207*H207</f>
        <v>0</v>
      </c>
      <c r="Q207" s="137">
        <v>0</v>
      </c>
      <c r="R207" s="137">
        <f>Q207*H207</f>
        <v>0</v>
      </c>
      <c r="S207" s="137">
        <v>0</v>
      </c>
      <c r="T207" s="138">
        <f>S207*H207</f>
        <v>0</v>
      </c>
      <c r="AR207" s="139" t="s">
        <v>143</v>
      </c>
      <c r="AT207" s="139" t="s">
        <v>128</v>
      </c>
      <c r="AU207" s="139" t="s">
        <v>81</v>
      </c>
      <c r="AY207" s="18" t="s">
        <v>125</v>
      </c>
      <c r="BE207" s="140">
        <f>IF(N207="základní",J207,0)</f>
        <v>0</v>
      </c>
      <c r="BF207" s="140">
        <f>IF(N207="snížená",J207,0)</f>
        <v>0</v>
      </c>
      <c r="BG207" s="140">
        <f>IF(N207="zákl. přenesená",J207,0)</f>
        <v>0</v>
      </c>
      <c r="BH207" s="140">
        <f>IF(N207="sníž. přenesená",J207,0)</f>
        <v>0</v>
      </c>
      <c r="BI207" s="140">
        <f>IF(N207="nulová",J207,0)</f>
        <v>0</v>
      </c>
      <c r="BJ207" s="18" t="s">
        <v>79</v>
      </c>
      <c r="BK207" s="140">
        <f>ROUND(I207*H207,2)</f>
        <v>0</v>
      </c>
      <c r="BL207" s="18" t="s">
        <v>143</v>
      </c>
      <c r="BM207" s="139" t="s">
        <v>373</v>
      </c>
    </row>
    <row r="208" spans="2:65" s="1" customFormat="1" ht="11.25">
      <c r="B208" s="33"/>
      <c r="D208" s="146" t="s">
        <v>209</v>
      </c>
      <c r="F208" s="147" t="s">
        <v>374</v>
      </c>
      <c r="I208" s="148"/>
      <c r="L208" s="33"/>
      <c r="M208" s="149"/>
      <c r="T208" s="54"/>
      <c r="AT208" s="18" t="s">
        <v>209</v>
      </c>
      <c r="AU208" s="18" t="s">
        <v>81</v>
      </c>
    </row>
    <row r="209" spans="2:65" s="13" customFormat="1" ht="11.25">
      <c r="B209" s="157"/>
      <c r="D209" s="151" t="s">
        <v>211</v>
      </c>
      <c r="E209" s="158" t="s">
        <v>19</v>
      </c>
      <c r="F209" s="159" t="s">
        <v>375</v>
      </c>
      <c r="H209" s="160">
        <v>1.8</v>
      </c>
      <c r="I209" s="161"/>
      <c r="L209" s="157"/>
      <c r="M209" s="162"/>
      <c r="T209" s="163"/>
      <c r="AT209" s="158" t="s">
        <v>211</v>
      </c>
      <c r="AU209" s="158" t="s">
        <v>81</v>
      </c>
      <c r="AV209" s="13" t="s">
        <v>81</v>
      </c>
      <c r="AW209" s="13" t="s">
        <v>33</v>
      </c>
      <c r="AX209" s="13" t="s">
        <v>72</v>
      </c>
      <c r="AY209" s="158" t="s">
        <v>125</v>
      </c>
    </row>
    <row r="210" spans="2:65" s="13" customFormat="1" ht="11.25">
      <c r="B210" s="157"/>
      <c r="D210" s="151" t="s">
        <v>211</v>
      </c>
      <c r="E210" s="158" t="s">
        <v>19</v>
      </c>
      <c r="F210" s="159" t="s">
        <v>376</v>
      </c>
      <c r="H210" s="160">
        <v>9.36</v>
      </c>
      <c r="I210" s="161"/>
      <c r="L210" s="157"/>
      <c r="M210" s="162"/>
      <c r="T210" s="163"/>
      <c r="AT210" s="158" t="s">
        <v>211</v>
      </c>
      <c r="AU210" s="158" t="s">
        <v>81</v>
      </c>
      <c r="AV210" s="13" t="s">
        <v>81</v>
      </c>
      <c r="AW210" s="13" t="s">
        <v>33</v>
      </c>
      <c r="AX210" s="13" t="s">
        <v>72</v>
      </c>
      <c r="AY210" s="158" t="s">
        <v>125</v>
      </c>
    </row>
    <row r="211" spans="2:65" s="13" customFormat="1" ht="11.25">
      <c r="B211" s="157"/>
      <c r="D211" s="151" t="s">
        <v>211</v>
      </c>
      <c r="E211" s="158" t="s">
        <v>19</v>
      </c>
      <c r="F211" s="159" t="s">
        <v>377</v>
      </c>
      <c r="H211" s="160">
        <v>1.8</v>
      </c>
      <c r="I211" s="161"/>
      <c r="L211" s="157"/>
      <c r="M211" s="162"/>
      <c r="T211" s="163"/>
      <c r="AT211" s="158" t="s">
        <v>211</v>
      </c>
      <c r="AU211" s="158" t="s">
        <v>81</v>
      </c>
      <c r="AV211" s="13" t="s">
        <v>81</v>
      </c>
      <c r="AW211" s="13" t="s">
        <v>33</v>
      </c>
      <c r="AX211" s="13" t="s">
        <v>72</v>
      </c>
      <c r="AY211" s="158" t="s">
        <v>125</v>
      </c>
    </row>
    <row r="212" spans="2:65" s="13" customFormat="1" ht="11.25">
      <c r="B212" s="157"/>
      <c r="D212" s="151" t="s">
        <v>211</v>
      </c>
      <c r="E212" s="158" t="s">
        <v>19</v>
      </c>
      <c r="F212" s="159" t="s">
        <v>378</v>
      </c>
      <c r="H212" s="160">
        <v>3.85</v>
      </c>
      <c r="I212" s="161"/>
      <c r="L212" s="157"/>
      <c r="M212" s="162"/>
      <c r="T212" s="163"/>
      <c r="AT212" s="158" t="s">
        <v>211</v>
      </c>
      <c r="AU212" s="158" t="s">
        <v>81</v>
      </c>
      <c r="AV212" s="13" t="s">
        <v>81</v>
      </c>
      <c r="AW212" s="13" t="s">
        <v>33</v>
      </c>
      <c r="AX212" s="13" t="s">
        <v>72</v>
      </c>
      <c r="AY212" s="158" t="s">
        <v>125</v>
      </c>
    </row>
    <row r="213" spans="2:65" s="13" customFormat="1" ht="11.25">
      <c r="B213" s="157"/>
      <c r="D213" s="151" t="s">
        <v>211</v>
      </c>
      <c r="E213" s="158" t="s">
        <v>19</v>
      </c>
      <c r="F213" s="159" t="s">
        <v>379</v>
      </c>
      <c r="H213" s="160">
        <v>23.4</v>
      </c>
      <c r="I213" s="161"/>
      <c r="L213" s="157"/>
      <c r="M213" s="162"/>
      <c r="T213" s="163"/>
      <c r="AT213" s="158" t="s">
        <v>211</v>
      </c>
      <c r="AU213" s="158" t="s">
        <v>81</v>
      </c>
      <c r="AV213" s="13" t="s">
        <v>81</v>
      </c>
      <c r="AW213" s="13" t="s">
        <v>33</v>
      </c>
      <c r="AX213" s="13" t="s">
        <v>72</v>
      </c>
      <c r="AY213" s="158" t="s">
        <v>125</v>
      </c>
    </row>
    <row r="214" spans="2:65" s="13" customFormat="1" ht="11.25">
      <c r="B214" s="157"/>
      <c r="D214" s="151" t="s">
        <v>211</v>
      </c>
      <c r="E214" s="158" t="s">
        <v>19</v>
      </c>
      <c r="F214" s="159" t="s">
        <v>380</v>
      </c>
      <c r="H214" s="160">
        <v>16.2</v>
      </c>
      <c r="I214" s="161"/>
      <c r="L214" s="157"/>
      <c r="M214" s="162"/>
      <c r="T214" s="163"/>
      <c r="AT214" s="158" t="s">
        <v>211</v>
      </c>
      <c r="AU214" s="158" t="s">
        <v>81</v>
      </c>
      <c r="AV214" s="13" t="s">
        <v>81</v>
      </c>
      <c r="AW214" s="13" t="s">
        <v>33</v>
      </c>
      <c r="AX214" s="13" t="s">
        <v>72</v>
      </c>
      <c r="AY214" s="158" t="s">
        <v>125</v>
      </c>
    </row>
    <row r="215" spans="2:65" s="13" customFormat="1" ht="11.25">
      <c r="B215" s="157"/>
      <c r="D215" s="151" t="s">
        <v>211</v>
      </c>
      <c r="E215" s="158" t="s">
        <v>19</v>
      </c>
      <c r="F215" s="159" t="s">
        <v>381</v>
      </c>
      <c r="H215" s="160">
        <v>113.4</v>
      </c>
      <c r="I215" s="161"/>
      <c r="L215" s="157"/>
      <c r="M215" s="162"/>
      <c r="T215" s="163"/>
      <c r="AT215" s="158" t="s">
        <v>211</v>
      </c>
      <c r="AU215" s="158" t="s">
        <v>81</v>
      </c>
      <c r="AV215" s="13" t="s">
        <v>81</v>
      </c>
      <c r="AW215" s="13" t="s">
        <v>33</v>
      </c>
      <c r="AX215" s="13" t="s">
        <v>72</v>
      </c>
      <c r="AY215" s="158" t="s">
        <v>125</v>
      </c>
    </row>
    <row r="216" spans="2:65" s="13" customFormat="1" ht="11.25">
      <c r="B216" s="157"/>
      <c r="D216" s="151" t="s">
        <v>211</v>
      </c>
      <c r="E216" s="158" t="s">
        <v>19</v>
      </c>
      <c r="F216" s="159" t="s">
        <v>382</v>
      </c>
      <c r="H216" s="160">
        <v>7.2</v>
      </c>
      <c r="I216" s="161"/>
      <c r="L216" s="157"/>
      <c r="M216" s="162"/>
      <c r="T216" s="163"/>
      <c r="AT216" s="158" t="s">
        <v>211</v>
      </c>
      <c r="AU216" s="158" t="s">
        <v>81</v>
      </c>
      <c r="AV216" s="13" t="s">
        <v>81</v>
      </c>
      <c r="AW216" s="13" t="s">
        <v>33</v>
      </c>
      <c r="AX216" s="13" t="s">
        <v>72</v>
      </c>
      <c r="AY216" s="158" t="s">
        <v>125</v>
      </c>
    </row>
    <row r="217" spans="2:65" s="13" customFormat="1" ht="11.25">
      <c r="B217" s="157"/>
      <c r="D217" s="151" t="s">
        <v>211</v>
      </c>
      <c r="E217" s="158" t="s">
        <v>19</v>
      </c>
      <c r="F217" s="159" t="s">
        <v>383</v>
      </c>
      <c r="H217" s="160">
        <v>1.44</v>
      </c>
      <c r="I217" s="161"/>
      <c r="L217" s="157"/>
      <c r="M217" s="162"/>
      <c r="T217" s="163"/>
      <c r="AT217" s="158" t="s">
        <v>211</v>
      </c>
      <c r="AU217" s="158" t="s">
        <v>81</v>
      </c>
      <c r="AV217" s="13" t="s">
        <v>81</v>
      </c>
      <c r="AW217" s="13" t="s">
        <v>33</v>
      </c>
      <c r="AX217" s="13" t="s">
        <v>72</v>
      </c>
      <c r="AY217" s="158" t="s">
        <v>125</v>
      </c>
    </row>
    <row r="218" spans="2:65" s="13" customFormat="1" ht="11.25">
      <c r="B218" s="157"/>
      <c r="D218" s="151" t="s">
        <v>211</v>
      </c>
      <c r="E218" s="158" t="s">
        <v>19</v>
      </c>
      <c r="F218" s="159" t="s">
        <v>384</v>
      </c>
      <c r="H218" s="160">
        <v>1.44</v>
      </c>
      <c r="I218" s="161"/>
      <c r="L218" s="157"/>
      <c r="M218" s="162"/>
      <c r="T218" s="163"/>
      <c r="AT218" s="158" t="s">
        <v>211</v>
      </c>
      <c r="AU218" s="158" t="s">
        <v>81</v>
      </c>
      <c r="AV218" s="13" t="s">
        <v>81</v>
      </c>
      <c r="AW218" s="13" t="s">
        <v>33</v>
      </c>
      <c r="AX218" s="13" t="s">
        <v>72</v>
      </c>
      <c r="AY218" s="158" t="s">
        <v>125</v>
      </c>
    </row>
    <row r="219" spans="2:65" s="14" customFormat="1" ht="11.25">
      <c r="B219" s="164"/>
      <c r="D219" s="151" t="s">
        <v>211</v>
      </c>
      <c r="E219" s="165" t="s">
        <v>19</v>
      </c>
      <c r="F219" s="166" t="s">
        <v>229</v>
      </c>
      <c r="H219" s="167">
        <v>179.89</v>
      </c>
      <c r="I219" s="168"/>
      <c r="L219" s="164"/>
      <c r="M219" s="169"/>
      <c r="T219" s="170"/>
      <c r="AT219" s="165" t="s">
        <v>211</v>
      </c>
      <c r="AU219" s="165" t="s">
        <v>81</v>
      </c>
      <c r="AV219" s="14" t="s">
        <v>143</v>
      </c>
      <c r="AW219" s="14" t="s">
        <v>33</v>
      </c>
      <c r="AX219" s="14" t="s">
        <v>79</v>
      </c>
      <c r="AY219" s="165" t="s">
        <v>125</v>
      </c>
    </row>
    <row r="220" spans="2:65" s="1" customFormat="1" ht="21.75" customHeight="1">
      <c r="B220" s="33"/>
      <c r="C220" s="128" t="s">
        <v>385</v>
      </c>
      <c r="D220" s="128" t="s">
        <v>128</v>
      </c>
      <c r="E220" s="129" t="s">
        <v>386</v>
      </c>
      <c r="F220" s="130" t="s">
        <v>387</v>
      </c>
      <c r="G220" s="131" t="s">
        <v>206</v>
      </c>
      <c r="H220" s="132">
        <v>482.5</v>
      </c>
      <c r="I220" s="133"/>
      <c r="J220" s="134">
        <f>ROUND(I220*H220,2)</f>
        <v>0</v>
      </c>
      <c r="K220" s="130" t="s">
        <v>207</v>
      </c>
      <c r="L220" s="33"/>
      <c r="M220" s="135" t="s">
        <v>19</v>
      </c>
      <c r="N220" s="136" t="s">
        <v>43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143</v>
      </c>
      <c r="AT220" s="139" t="s">
        <v>128</v>
      </c>
      <c r="AU220" s="139" t="s">
        <v>81</v>
      </c>
      <c r="AY220" s="18" t="s">
        <v>125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8" t="s">
        <v>79</v>
      </c>
      <c r="BK220" s="140">
        <f>ROUND(I220*H220,2)</f>
        <v>0</v>
      </c>
      <c r="BL220" s="18" t="s">
        <v>143</v>
      </c>
      <c r="BM220" s="139" t="s">
        <v>388</v>
      </c>
    </row>
    <row r="221" spans="2:65" s="1" customFormat="1" ht="11.25">
      <c r="B221" s="33"/>
      <c r="D221" s="146" t="s">
        <v>209</v>
      </c>
      <c r="F221" s="147" t="s">
        <v>389</v>
      </c>
      <c r="I221" s="148"/>
      <c r="L221" s="33"/>
      <c r="M221" s="149"/>
      <c r="T221" s="54"/>
      <c r="AT221" s="18" t="s">
        <v>209</v>
      </c>
      <c r="AU221" s="18" t="s">
        <v>81</v>
      </c>
    </row>
    <row r="222" spans="2:65" s="12" customFormat="1" ht="11.25">
      <c r="B222" s="150"/>
      <c r="D222" s="151" t="s">
        <v>211</v>
      </c>
      <c r="E222" s="152" t="s">
        <v>19</v>
      </c>
      <c r="F222" s="153" t="s">
        <v>390</v>
      </c>
      <c r="H222" s="152" t="s">
        <v>19</v>
      </c>
      <c r="I222" s="154"/>
      <c r="L222" s="150"/>
      <c r="M222" s="155"/>
      <c r="T222" s="156"/>
      <c r="AT222" s="152" t="s">
        <v>211</v>
      </c>
      <c r="AU222" s="152" t="s">
        <v>81</v>
      </c>
      <c r="AV222" s="12" t="s">
        <v>79</v>
      </c>
      <c r="AW222" s="12" t="s">
        <v>33</v>
      </c>
      <c r="AX222" s="12" t="s">
        <v>72</v>
      </c>
      <c r="AY222" s="152" t="s">
        <v>125</v>
      </c>
    </row>
    <row r="223" spans="2:65" s="13" customFormat="1" ht="11.25">
      <c r="B223" s="157"/>
      <c r="D223" s="151" t="s">
        <v>211</v>
      </c>
      <c r="E223" s="158" t="s">
        <v>19</v>
      </c>
      <c r="F223" s="159" t="s">
        <v>391</v>
      </c>
      <c r="H223" s="160">
        <v>237.7</v>
      </c>
      <c r="I223" s="161"/>
      <c r="L223" s="157"/>
      <c r="M223" s="162"/>
      <c r="T223" s="163"/>
      <c r="AT223" s="158" t="s">
        <v>211</v>
      </c>
      <c r="AU223" s="158" t="s">
        <v>81</v>
      </c>
      <c r="AV223" s="13" t="s">
        <v>81</v>
      </c>
      <c r="AW223" s="13" t="s">
        <v>33</v>
      </c>
      <c r="AX223" s="13" t="s">
        <v>72</v>
      </c>
      <c r="AY223" s="158" t="s">
        <v>125</v>
      </c>
    </row>
    <row r="224" spans="2:65" s="12" customFormat="1" ht="11.25">
      <c r="B224" s="150"/>
      <c r="D224" s="151" t="s">
        <v>211</v>
      </c>
      <c r="E224" s="152" t="s">
        <v>19</v>
      </c>
      <c r="F224" s="153" t="s">
        <v>392</v>
      </c>
      <c r="H224" s="152" t="s">
        <v>19</v>
      </c>
      <c r="I224" s="154"/>
      <c r="L224" s="150"/>
      <c r="M224" s="155"/>
      <c r="T224" s="156"/>
      <c r="AT224" s="152" t="s">
        <v>211</v>
      </c>
      <c r="AU224" s="152" t="s">
        <v>81</v>
      </c>
      <c r="AV224" s="12" t="s">
        <v>79</v>
      </c>
      <c r="AW224" s="12" t="s">
        <v>33</v>
      </c>
      <c r="AX224" s="12" t="s">
        <v>72</v>
      </c>
      <c r="AY224" s="152" t="s">
        <v>125</v>
      </c>
    </row>
    <row r="225" spans="2:65" s="13" customFormat="1" ht="11.25">
      <c r="B225" s="157"/>
      <c r="D225" s="151" t="s">
        <v>211</v>
      </c>
      <c r="E225" s="158" t="s">
        <v>19</v>
      </c>
      <c r="F225" s="159" t="s">
        <v>393</v>
      </c>
      <c r="H225" s="160">
        <v>244.8</v>
      </c>
      <c r="I225" s="161"/>
      <c r="L225" s="157"/>
      <c r="M225" s="162"/>
      <c r="T225" s="163"/>
      <c r="AT225" s="158" t="s">
        <v>211</v>
      </c>
      <c r="AU225" s="158" t="s">
        <v>81</v>
      </c>
      <c r="AV225" s="13" t="s">
        <v>81</v>
      </c>
      <c r="AW225" s="13" t="s">
        <v>33</v>
      </c>
      <c r="AX225" s="13" t="s">
        <v>72</v>
      </c>
      <c r="AY225" s="158" t="s">
        <v>125</v>
      </c>
    </row>
    <row r="226" spans="2:65" s="14" customFormat="1" ht="11.25">
      <c r="B226" s="164"/>
      <c r="D226" s="151" t="s">
        <v>211</v>
      </c>
      <c r="E226" s="165" t="s">
        <v>19</v>
      </c>
      <c r="F226" s="166" t="s">
        <v>229</v>
      </c>
      <c r="H226" s="167">
        <v>482.5</v>
      </c>
      <c r="I226" s="168"/>
      <c r="L226" s="164"/>
      <c r="M226" s="169"/>
      <c r="T226" s="170"/>
      <c r="AT226" s="165" t="s">
        <v>211</v>
      </c>
      <c r="AU226" s="165" t="s">
        <v>81</v>
      </c>
      <c r="AV226" s="14" t="s">
        <v>143</v>
      </c>
      <c r="AW226" s="14" t="s">
        <v>33</v>
      </c>
      <c r="AX226" s="14" t="s">
        <v>79</v>
      </c>
      <c r="AY226" s="165" t="s">
        <v>125</v>
      </c>
    </row>
    <row r="227" spans="2:65" s="1" customFormat="1" ht="16.5" customHeight="1">
      <c r="B227" s="33"/>
      <c r="C227" s="128" t="s">
        <v>394</v>
      </c>
      <c r="D227" s="128" t="s">
        <v>128</v>
      </c>
      <c r="E227" s="129" t="s">
        <v>395</v>
      </c>
      <c r="F227" s="130" t="s">
        <v>396</v>
      </c>
      <c r="G227" s="131" t="s">
        <v>131</v>
      </c>
      <c r="H227" s="132">
        <v>2</v>
      </c>
      <c r="I227" s="133"/>
      <c r="J227" s="134">
        <f>ROUND(I227*H227,2)</f>
        <v>0</v>
      </c>
      <c r="K227" s="130" t="s">
        <v>19</v>
      </c>
      <c r="L227" s="33"/>
      <c r="M227" s="135" t="s">
        <v>19</v>
      </c>
      <c r="N227" s="136" t="s">
        <v>43</v>
      </c>
      <c r="P227" s="137">
        <f>O227*H227</f>
        <v>0</v>
      </c>
      <c r="Q227" s="137">
        <v>0</v>
      </c>
      <c r="R227" s="137">
        <f>Q227*H227</f>
        <v>0</v>
      </c>
      <c r="S227" s="137">
        <v>0</v>
      </c>
      <c r="T227" s="138">
        <f>S227*H227</f>
        <v>0</v>
      </c>
      <c r="AR227" s="139" t="s">
        <v>143</v>
      </c>
      <c r="AT227" s="139" t="s">
        <v>128</v>
      </c>
      <c r="AU227" s="139" t="s">
        <v>81</v>
      </c>
      <c r="AY227" s="18" t="s">
        <v>125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8" t="s">
        <v>79</v>
      </c>
      <c r="BK227" s="140">
        <f>ROUND(I227*H227,2)</f>
        <v>0</v>
      </c>
      <c r="BL227" s="18" t="s">
        <v>143</v>
      </c>
      <c r="BM227" s="139" t="s">
        <v>397</v>
      </c>
    </row>
    <row r="228" spans="2:65" s="1" customFormat="1" ht="16.5" customHeight="1">
      <c r="B228" s="33"/>
      <c r="C228" s="128" t="s">
        <v>398</v>
      </c>
      <c r="D228" s="128" t="s">
        <v>128</v>
      </c>
      <c r="E228" s="129" t="s">
        <v>399</v>
      </c>
      <c r="F228" s="130" t="s">
        <v>400</v>
      </c>
      <c r="G228" s="131" t="s">
        <v>206</v>
      </c>
      <c r="H228" s="132">
        <v>1.944</v>
      </c>
      <c r="I228" s="133"/>
      <c r="J228" s="134">
        <f>ROUND(I228*H228,2)</f>
        <v>0</v>
      </c>
      <c r="K228" s="130" t="s">
        <v>207</v>
      </c>
      <c r="L228" s="33"/>
      <c r="M228" s="135" t="s">
        <v>19</v>
      </c>
      <c r="N228" s="136" t="s">
        <v>43</v>
      </c>
      <c r="P228" s="137">
        <f>O228*H228</f>
        <v>0</v>
      </c>
      <c r="Q228" s="137">
        <v>3.3579999999999999E-2</v>
      </c>
      <c r="R228" s="137">
        <f>Q228*H228</f>
        <v>6.5279519999999994E-2</v>
      </c>
      <c r="S228" s="137">
        <v>0</v>
      </c>
      <c r="T228" s="138">
        <f>S228*H228</f>
        <v>0</v>
      </c>
      <c r="AR228" s="139" t="s">
        <v>143</v>
      </c>
      <c r="AT228" s="139" t="s">
        <v>128</v>
      </c>
      <c r="AU228" s="139" t="s">
        <v>81</v>
      </c>
      <c r="AY228" s="18" t="s">
        <v>125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8" t="s">
        <v>79</v>
      </c>
      <c r="BK228" s="140">
        <f>ROUND(I228*H228,2)</f>
        <v>0</v>
      </c>
      <c r="BL228" s="18" t="s">
        <v>143</v>
      </c>
      <c r="BM228" s="139" t="s">
        <v>401</v>
      </c>
    </row>
    <row r="229" spans="2:65" s="1" customFormat="1" ht="11.25">
      <c r="B229" s="33"/>
      <c r="D229" s="146" t="s">
        <v>209</v>
      </c>
      <c r="F229" s="147" t="s">
        <v>402</v>
      </c>
      <c r="I229" s="148"/>
      <c r="L229" s="33"/>
      <c r="M229" s="149"/>
      <c r="T229" s="54"/>
      <c r="AT229" s="18" t="s">
        <v>209</v>
      </c>
      <c r="AU229" s="18" t="s">
        <v>81</v>
      </c>
    </row>
    <row r="230" spans="2:65" s="12" customFormat="1" ht="11.25">
      <c r="B230" s="150"/>
      <c r="D230" s="151" t="s">
        <v>211</v>
      </c>
      <c r="E230" s="152" t="s">
        <v>19</v>
      </c>
      <c r="F230" s="153" t="s">
        <v>403</v>
      </c>
      <c r="H230" s="152" t="s">
        <v>19</v>
      </c>
      <c r="I230" s="154"/>
      <c r="L230" s="150"/>
      <c r="M230" s="155"/>
      <c r="T230" s="156"/>
      <c r="AT230" s="152" t="s">
        <v>211</v>
      </c>
      <c r="AU230" s="152" t="s">
        <v>81</v>
      </c>
      <c r="AV230" s="12" t="s">
        <v>79</v>
      </c>
      <c r="AW230" s="12" t="s">
        <v>33</v>
      </c>
      <c r="AX230" s="12" t="s">
        <v>72</v>
      </c>
      <c r="AY230" s="152" t="s">
        <v>125</v>
      </c>
    </row>
    <row r="231" spans="2:65" s="13" customFormat="1" ht="11.25">
      <c r="B231" s="157"/>
      <c r="D231" s="151" t="s">
        <v>211</v>
      </c>
      <c r="E231" s="158" t="s">
        <v>19</v>
      </c>
      <c r="F231" s="159" t="s">
        <v>404</v>
      </c>
      <c r="H231" s="160">
        <v>1.944</v>
      </c>
      <c r="I231" s="161"/>
      <c r="L231" s="157"/>
      <c r="M231" s="162"/>
      <c r="T231" s="163"/>
      <c r="AT231" s="158" t="s">
        <v>211</v>
      </c>
      <c r="AU231" s="158" t="s">
        <v>81</v>
      </c>
      <c r="AV231" s="13" t="s">
        <v>81</v>
      </c>
      <c r="AW231" s="13" t="s">
        <v>33</v>
      </c>
      <c r="AX231" s="13" t="s">
        <v>79</v>
      </c>
      <c r="AY231" s="158" t="s">
        <v>125</v>
      </c>
    </row>
    <row r="232" spans="2:65" s="1" customFormat="1" ht="16.5" customHeight="1">
      <c r="B232" s="33"/>
      <c r="C232" s="128" t="s">
        <v>405</v>
      </c>
      <c r="D232" s="128" t="s">
        <v>128</v>
      </c>
      <c r="E232" s="129" t="s">
        <v>406</v>
      </c>
      <c r="F232" s="130" t="s">
        <v>407</v>
      </c>
      <c r="G232" s="131" t="s">
        <v>206</v>
      </c>
      <c r="H232" s="132">
        <v>4.8</v>
      </c>
      <c r="I232" s="133"/>
      <c r="J232" s="134">
        <f>ROUND(I232*H232,2)</f>
        <v>0</v>
      </c>
      <c r="K232" s="130" t="s">
        <v>19</v>
      </c>
      <c r="L232" s="33"/>
      <c r="M232" s="135" t="s">
        <v>19</v>
      </c>
      <c r="N232" s="136" t="s">
        <v>43</v>
      </c>
      <c r="P232" s="137">
        <f>O232*H232</f>
        <v>0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AR232" s="139" t="s">
        <v>143</v>
      </c>
      <c r="AT232" s="139" t="s">
        <v>128</v>
      </c>
      <c r="AU232" s="139" t="s">
        <v>81</v>
      </c>
      <c r="AY232" s="18" t="s">
        <v>125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8" t="s">
        <v>79</v>
      </c>
      <c r="BK232" s="140">
        <f>ROUND(I232*H232,2)</f>
        <v>0</v>
      </c>
      <c r="BL232" s="18" t="s">
        <v>143</v>
      </c>
      <c r="BM232" s="139" t="s">
        <v>408</v>
      </c>
    </row>
    <row r="233" spans="2:65" s="12" customFormat="1" ht="11.25">
      <c r="B233" s="150"/>
      <c r="D233" s="151" t="s">
        <v>211</v>
      </c>
      <c r="E233" s="152" t="s">
        <v>19</v>
      </c>
      <c r="F233" s="153" t="s">
        <v>409</v>
      </c>
      <c r="H233" s="152" t="s">
        <v>19</v>
      </c>
      <c r="I233" s="154"/>
      <c r="L233" s="150"/>
      <c r="M233" s="155"/>
      <c r="T233" s="156"/>
      <c r="AT233" s="152" t="s">
        <v>211</v>
      </c>
      <c r="AU233" s="152" t="s">
        <v>81</v>
      </c>
      <c r="AV233" s="12" t="s">
        <v>79</v>
      </c>
      <c r="AW233" s="12" t="s">
        <v>33</v>
      </c>
      <c r="AX233" s="12" t="s">
        <v>72</v>
      </c>
      <c r="AY233" s="152" t="s">
        <v>125</v>
      </c>
    </row>
    <row r="234" spans="2:65" s="13" customFormat="1" ht="11.25">
      <c r="B234" s="157"/>
      <c r="D234" s="151" t="s">
        <v>211</v>
      </c>
      <c r="E234" s="158" t="s">
        <v>19</v>
      </c>
      <c r="F234" s="159" t="s">
        <v>410</v>
      </c>
      <c r="H234" s="160">
        <v>4.8</v>
      </c>
      <c r="I234" s="161"/>
      <c r="L234" s="157"/>
      <c r="M234" s="162"/>
      <c r="T234" s="163"/>
      <c r="AT234" s="158" t="s">
        <v>211</v>
      </c>
      <c r="AU234" s="158" t="s">
        <v>81</v>
      </c>
      <c r="AV234" s="13" t="s">
        <v>81</v>
      </c>
      <c r="AW234" s="13" t="s">
        <v>33</v>
      </c>
      <c r="AX234" s="13" t="s">
        <v>79</v>
      </c>
      <c r="AY234" s="158" t="s">
        <v>125</v>
      </c>
    </row>
    <row r="235" spans="2:65" s="1" customFormat="1" ht="16.5" customHeight="1">
      <c r="B235" s="33"/>
      <c r="C235" s="128" t="s">
        <v>411</v>
      </c>
      <c r="D235" s="128" t="s">
        <v>128</v>
      </c>
      <c r="E235" s="129" t="s">
        <v>412</v>
      </c>
      <c r="F235" s="130" t="s">
        <v>413</v>
      </c>
      <c r="G235" s="131" t="s">
        <v>206</v>
      </c>
      <c r="H235" s="132">
        <v>6.03</v>
      </c>
      <c r="I235" s="133"/>
      <c r="J235" s="134">
        <f>ROUND(I235*H235,2)</f>
        <v>0</v>
      </c>
      <c r="K235" s="130" t="s">
        <v>207</v>
      </c>
      <c r="L235" s="33"/>
      <c r="M235" s="135" t="s">
        <v>19</v>
      </c>
      <c r="N235" s="136" t="s">
        <v>43</v>
      </c>
      <c r="P235" s="137">
        <f>O235*H235</f>
        <v>0</v>
      </c>
      <c r="Q235" s="137">
        <v>4.1529999999999997E-2</v>
      </c>
      <c r="R235" s="137">
        <f>Q235*H235</f>
        <v>0.25042589999999998</v>
      </c>
      <c r="S235" s="137">
        <v>0</v>
      </c>
      <c r="T235" s="138">
        <f>S235*H235</f>
        <v>0</v>
      </c>
      <c r="AR235" s="139" t="s">
        <v>143</v>
      </c>
      <c r="AT235" s="139" t="s">
        <v>128</v>
      </c>
      <c r="AU235" s="139" t="s">
        <v>81</v>
      </c>
      <c r="AY235" s="18" t="s">
        <v>125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8" t="s">
        <v>79</v>
      </c>
      <c r="BK235" s="140">
        <f>ROUND(I235*H235,2)</f>
        <v>0</v>
      </c>
      <c r="BL235" s="18" t="s">
        <v>143</v>
      </c>
      <c r="BM235" s="139" t="s">
        <v>414</v>
      </c>
    </row>
    <row r="236" spans="2:65" s="1" customFormat="1" ht="11.25">
      <c r="B236" s="33"/>
      <c r="D236" s="146" t="s">
        <v>209</v>
      </c>
      <c r="F236" s="147" t="s">
        <v>415</v>
      </c>
      <c r="I236" s="148"/>
      <c r="L236" s="33"/>
      <c r="M236" s="149"/>
      <c r="T236" s="54"/>
      <c r="AT236" s="18" t="s">
        <v>209</v>
      </c>
      <c r="AU236" s="18" t="s">
        <v>81</v>
      </c>
    </row>
    <row r="237" spans="2:65" s="12" customFormat="1" ht="11.25">
      <c r="B237" s="150"/>
      <c r="D237" s="151" t="s">
        <v>211</v>
      </c>
      <c r="E237" s="152" t="s">
        <v>19</v>
      </c>
      <c r="F237" s="153" t="s">
        <v>416</v>
      </c>
      <c r="H237" s="152" t="s">
        <v>19</v>
      </c>
      <c r="I237" s="154"/>
      <c r="L237" s="150"/>
      <c r="M237" s="155"/>
      <c r="T237" s="156"/>
      <c r="AT237" s="152" t="s">
        <v>211</v>
      </c>
      <c r="AU237" s="152" t="s">
        <v>81</v>
      </c>
      <c r="AV237" s="12" t="s">
        <v>79</v>
      </c>
      <c r="AW237" s="12" t="s">
        <v>33</v>
      </c>
      <c r="AX237" s="12" t="s">
        <v>72</v>
      </c>
      <c r="AY237" s="152" t="s">
        <v>125</v>
      </c>
    </row>
    <row r="238" spans="2:65" s="13" customFormat="1" ht="11.25">
      <c r="B238" s="157"/>
      <c r="D238" s="151" t="s">
        <v>211</v>
      </c>
      <c r="E238" s="158" t="s">
        <v>19</v>
      </c>
      <c r="F238" s="159" t="s">
        <v>417</v>
      </c>
      <c r="H238" s="160">
        <v>6.03</v>
      </c>
      <c r="I238" s="161"/>
      <c r="L238" s="157"/>
      <c r="M238" s="162"/>
      <c r="T238" s="163"/>
      <c r="AT238" s="158" t="s">
        <v>211</v>
      </c>
      <c r="AU238" s="158" t="s">
        <v>81</v>
      </c>
      <c r="AV238" s="13" t="s">
        <v>81</v>
      </c>
      <c r="AW238" s="13" t="s">
        <v>33</v>
      </c>
      <c r="AX238" s="13" t="s">
        <v>79</v>
      </c>
      <c r="AY238" s="158" t="s">
        <v>125</v>
      </c>
    </row>
    <row r="239" spans="2:65" s="1" customFormat="1" ht="21.75" customHeight="1">
      <c r="B239" s="33"/>
      <c r="C239" s="128" t="s">
        <v>418</v>
      </c>
      <c r="D239" s="128" t="s">
        <v>128</v>
      </c>
      <c r="E239" s="129" t="s">
        <v>419</v>
      </c>
      <c r="F239" s="130" t="s">
        <v>420</v>
      </c>
      <c r="G239" s="131" t="s">
        <v>295</v>
      </c>
      <c r="H239" s="132">
        <v>3</v>
      </c>
      <c r="I239" s="133"/>
      <c r="J239" s="134">
        <f>ROUND(I239*H239,2)</f>
        <v>0</v>
      </c>
      <c r="K239" s="130" t="s">
        <v>207</v>
      </c>
      <c r="L239" s="33"/>
      <c r="M239" s="135" t="s">
        <v>19</v>
      </c>
      <c r="N239" s="136" t="s">
        <v>43</v>
      </c>
      <c r="P239" s="137">
        <f>O239*H239</f>
        <v>0</v>
      </c>
      <c r="Q239" s="137">
        <v>0.1575</v>
      </c>
      <c r="R239" s="137">
        <f>Q239*H239</f>
        <v>0.47250000000000003</v>
      </c>
      <c r="S239" s="137">
        <v>0</v>
      </c>
      <c r="T239" s="138">
        <f>S239*H239</f>
        <v>0</v>
      </c>
      <c r="AR239" s="139" t="s">
        <v>143</v>
      </c>
      <c r="AT239" s="139" t="s">
        <v>128</v>
      </c>
      <c r="AU239" s="139" t="s">
        <v>81</v>
      </c>
      <c r="AY239" s="18" t="s">
        <v>125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8" t="s">
        <v>79</v>
      </c>
      <c r="BK239" s="140">
        <f>ROUND(I239*H239,2)</f>
        <v>0</v>
      </c>
      <c r="BL239" s="18" t="s">
        <v>143</v>
      </c>
      <c r="BM239" s="139" t="s">
        <v>421</v>
      </c>
    </row>
    <row r="240" spans="2:65" s="1" customFormat="1" ht="11.25">
      <c r="B240" s="33"/>
      <c r="D240" s="146" t="s">
        <v>209</v>
      </c>
      <c r="F240" s="147" t="s">
        <v>422</v>
      </c>
      <c r="I240" s="148"/>
      <c r="L240" s="33"/>
      <c r="M240" s="149"/>
      <c r="T240" s="54"/>
      <c r="AT240" s="18" t="s">
        <v>209</v>
      </c>
      <c r="AU240" s="18" t="s">
        <v>81</v>
      </c>
    </row>
    <row r="241" spans="2:65" s="12" customFormat="1" ht="11.25">
      <c r="B241" s="150"/>
      <c r="D241" s="151" t="s">
        <v>211</v>
      </c>
      <c r="E241" s="152" t="s">
        <v>19</v>
      </c>
      <c r="F241" s="153" t="s">
        <v>423</v>
      </c>
      <c r="H241" s="152" t="s">
        <v>19</v>
      </c>
      <c r="I241" s="154"/>
      <c r="L241" s="150"/>
      <c r="M241" s="155"/>
      <c r="T241" s="156"/>
      <c r="AT241" s="152" t="s">
        <v>211</v>
      </c>
      <c r="AU241" s="152" t="s">
        <v>81</v>
      </c>
      <c r="AV241" s="12" t="s">
        <v>79</v>
      </c>
      <c r="AW241" s="12" t="s">
        <v>33</v>
      </c>
      <c r="AX241" s="12" t="s">
        <v>72</v>
      </c>
      <c r="AY241" s="152" t="s">
        <v>125</v>
      </c>
    </row>
    <row r="242" spans="2:65" s="13" customFormat="1" ht="11.25">
      <c r="B242" s="157"/>
      <c r="D242" s="151" t="s">
        <v>211</v>
      </c>
      <c r="E242" s="158" t="s">
        <v>19</v>
      </c>
      <c r="F242" s="159" t="s">
        <v>81</v>
      </c>
      <c r="H242" s="160">
        <v>2</v>
      </c>
      <c r="I242" s="161"/>
      <c r="L242" s="157"/>
      <c r="M242" s="162"/>
      <c r="T242" s="163"/>
      <c r="AT242" s="158" t="s">
        <v>211</v>
      </c>
      <c r="AU242" s="158" t="s">
        <v>81</v>
      </c>
      <c r="AV242" s="13" t="s">
        <v>81</v>
      </c>
      <c r="AW242" s="13" t="s">
        <v>33</v>
      </c>
      <c r="AX242" s="13" t="s">
        <v>72</v>
      </c>
      <c r="AY242" s="158" t="s">
        <v>125</v>
      </c>
    </row>
    <row r="243" spans="2:65" s="12" customFormat="1" ht="11.25">
      <c r="B243" s="150"/>
      <c r="D243" s="151" t="s">
        <v>211</v>
      </c>
      <c r="E243" s="152" t="s">
        <v>19</v>
      </c>
      <c r="F243" s="153" t="s">
        <v>424</v>
      </c>
      <c r="H243" s="152" t="s">
        <v>19</v>
      </c>
      <c r="I243" s="154"/>
      <c r="L243" s="150"/>
      <c r="M243" s="155"/>
      <c r="T243" s="156"/>
      <c r="AT243" s="152" t="s">
        <v>211</v>
      </c>
      <c r="AU243" s="152" t="s">
        <v>81</v>
      </c>
      <c r="AV243" s="12" t="s">
        <v>79</v>
      </c>
      <c r="AW243" s="12" t="s">
        <v>33</v>
      </c>
      <c r="AX243" s="12" t="s">
        <v>72</v>
      </c>
      <c r="AY243" s="152" t="s">
        <v>125</v>
      </c>
    </row>
    <row r="244" spans="2:65" s="13" customFormat="1" ht="11.25">
      <c r="B244" s="157"/>
      <c r="D244" s="151" t="s">
        <v>211</v>
      </c>
      <c r="E244" s="158" t="s">
        <v>19</v>
      </c>
      <c r="F244" s="159" t="s">
        <v>79</v>
      </c>
      <c r="H244" s="160">
        <v>1</v>
      </c>
      <c r="I244" s="161"/>
      <c r="L244" s="157"/>
      <c r="M244" s="162"/>
      <c r="T244" s="163"/>
      <c r="AT244" s="158" t="s">
        <v>211</v>
      </c>
      <c r="AU244" s="158" t="s">
        <v>81</v>
      </c>
      <c r="AV244" s="13" t="s">
        <v>81</v>
      </c>
      <c r="AW244" s="13" t="s">
        <v>33</v>
      </c>
      <c r="AX244" s="13" t="s">
        <v>72</v>
      </c>
      <c r="AY244" s="158" t="s">
        <v>125</v>
      </c>
    </row>
    <row r="245" spans="2:65" s="14" customFormat="1" ht="11.25">
      <c r="B245" s="164"/>
      <c r="D245" s="151" t="s">
        <v>211</v>
      </c>
      <c r="E245" s="165" t="s">
        <v>19</v>
      </c>
      <c r="F245" s="166" t="s">
        <v>229</v>
      </c>
      <c r="H245" s="167">
        <v>3</v>
      </c>
      <c r="I245" s="168"/>
      <c r="L245" s="164"/>
      <c r="M245" s="169"/>
      <c r="T245" s="170"/>
      <c r="AT245" s="165" t="s">
        <v>211</v>
      </c>
      <c r="AU245" s="165" t="s">
        <v>81</v>
      </c>
      <c r="AV245" s="14" t="s">
        <v>143</v>
      </c>
      <c r="AW245" s="14" t="s">
        <v>33</v>
      </c>
      <c r="AX245" s="14" t="s">
        <v>79</v>
      </c>
      <c r="AY245" s="165" t="s">
        <v>125</v>
      </c>
    </row>
    <row r="246" spans="2:65" s="1" customFormat="1" ht="16.5" customHeight="1">
      <c r="B246" s="33"/>
      <c r="C246" s="128" t="s">
        <v>425</v>
      </c>
      <c r="D246" s="128" t="s">
        <v>128</v>
      </c>
      <c r="E246" s="129" t="s">
        <v>426</v>
      </c>
      <c r="F246" s="130" t="s">
        <v>427</v>
      </c>
      <c r="G246" s="131" t="s">
        <v>323</v>
      </c>
      <c r="H246" s="132">
        <v>519.75</v>
      </c>
      <c r="I246" s="133"/>
      <c r="J246" s="134">
        <f>ROUND(I246*H246,2)</f>
        <v>0</v>
      </c>
      <c r="K246" s="130" t="s">
        <v>207</v>
      </c>
      <c r="L246" s="33"/>
      <c r="M246" s="135" t="s">
        <v>19</v>
      </c>
      <c r="N246" s="136" t="s">
        <v>43</v>
      </c>
      <c r="P246" s="137">
        <f>O246*H246</f>
        <v>0</v>
      </c>
      <c r="Q246" s="137">
        <v>1.5E-3</v>
      </c>
      <c r="R246" s="137">
        <f>Q246*H246</f>
        <v>0.77962500000000001</v>
      </c>
      <c r="S246" s="137">
        <v>0</v>
      </c>
      <c r="T246" s="138">
        <f>S246*H246</f>
        <v>0</v>
      </c>
      <c r="AR246" s="139" t="s">
        <v>143</v>
      </c>
      <c r="AT246" s="139" t="s">
        <v>128</v>
      </c>
      <c r="AU246" s="139" t="s">
        <v>81</v>
      </c>
      <c r="AY246" s="18" t="s">
        <v>125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8" t="s">
        <v>79</v>
      </c>
      <c r="BK246" s="140">
        <f>ROUND(I246*H246,2)</f>
        <v>0</v>
      </c>
      <c r="BL246" s="18" t="s">
        <v>143</v>
      </c>
      <c r="BM246" s="139" t="s">
        <v>428</v>
      </c>
    </row>
    <row r="247" spans="2:65" s="1" customFormat="1" ht="11.25">
      <c r="B247" s="33"/>
      <c r="D247" s="146" t="s">
        <v>209</v>
      </c>
      <c r="F247" s="147" t="s">
        <v>429</v>
      </c>
      <c r="I247" s="148"/>
      <c r="L247" s="33"/>
      <c r="M247" s="149"/>
      <c r="T247" s="54"/>
      <c r="AT247" s="18" t="s">
        <v>209</v>
      </c>
      <c r="AU247" s="18" t="s">
        <v>81</v>
      </c>
    </row>
    <row r="248" spans="2:65" s="13" customFormat="1" ht="11.25">
      <c r="B248" s="157"/>
      <c r="D248" s="151" t="s">
        <v>211</v>
      </c>
      <c r="E248" s="158" t="s">
        <v>19</v>
      </c>
      <c r="F248" s="159" t="s">
        <v>430</v>
      </c>
      <c r="H248" s="160">
        <v>12</v>
      </c>
      <c r="I248" s="161"/>
      <c r="L248" s="157"/>
      <c r="M248" s="162"/>
      <c r="T248" s="163"/>
      <c r="AT248" s="158" t="s">
        <v>211</v>
      </c>
      <c r="AU248" s="158" t="s">
        <v>81</v>
      </c>
      <c r="AV248" s="13" t="s">
        <v>81</v>
      </c>
      <c r="AW248" s="13" t="s">
        <v>33</v>
      </c>
      <c r="AX248" s="13" t="s">
        <v>72</v>
      </c>
      <c r="AY248" s="158" t="s">
        <v>125</v>
      </c>
    </row>
    <row r="249" spans="2:65" s="13" customFormat="1" ht="11.25">
      <c r="B249" s="157"/>
      <c r="D249" s="151" t="s">
        <v>211</v>
      </c>
      <c r="E249" s="158" t="s">
        <v>19</v>
      </c>
      <c r="F249" s="159" t="s">
        <v>431</v>
      </c>
      <c r="H249" s="160">
        <v>46.8</v>
      </c>
      <c r="I249" s="161"/>
      <c r="L249" s="157"/>
      <c r="M249" s="162"/>
      <c r="T249" s="163"/>
      <c r="AT249" s="158" t="s">
        <v>211</v>
      </c>
      <c r="AU249" s="158" t="s">
        <v>81</v>
      </c>
      <c r="AV249" s="13" t="s">
        <v>81</v>
      </c>
      <c r="AW249" s="13" t="s">
        <v>33</v>
      </c>
      <c r="AX249" s="13" t="s">
        <v>72</v>
      </c>
      <c r="AY249" s="158" t="s">
        <v>125</v>
      </c>
    </row>
    <row r="250" spans="2:65" s="13" customFormat="1" ht="11.25">
      <c r="B250" s="157"/>
      <c r="D250" s="151" t="s">
        <v>211</v>
      </c>
      <c r="E250" s="158" t="s">
        <v>19</v>
      </c>
      <c r="F250" s="159" t="s">
        <v>432</v>
      </c>
      <c r="H250" s="160">
        <v>17.05</v>
      </c>
      <c r="I250" s="161"/>
      <c r="L250" s="157"/>
      <c r="M250" s="162"/>
      <c r="T250" s="163"/>
      <c r="AT250" s="158" t="s">
        <v>211</v>
      </c>
      <c r="AU250" s="158" t="s">
        <v>81</v>
      </c>
      <c r="AV250" s="13" t="s">
        <v>81</v>
      </c>
      <c r="AW250" s="13" t="s">
        <v>33</v>
      </c>
      <c r="AX250" s="13" t="s">
        <v>72</v>
      </c>
      <c r="AY250" s="158" t="s">
        <v>125</v>
      </c>
    </row>
    <row r="251" spans="2:65" s="13" customFormat="1" ht="11.25">
      <c r="B251" s="157"/>
      <c r="D251" s="151" t="s">
        <v>211</v>
      </c>
      <c r="E251" s="158" t="s">
        <v>19</v>
      </c>
      <c r="F251" s="159" t="s">
        <v>433</v>
      </c>
      <c r="H251" s="160">
        <v>63</v>
      </c>
      <c r="I251" s="161"/>
      <c r="L251" s="157"/>
      <c r="M251" s="162"/>
      <c r="T251" s="163"/>
      <c r="AT251" s="158" t="s">
        <v>211</v>
      </c>
      <c r="AU251" s="158" t="s">
        <v>81</v>
      </c>
      <c r="AV251" s="13" t="s">
        <v>81</v>
      </c>
      <c r="AW251" s="13" t="s">
        <v>33</v>
      </c>
      <c r="AX251" s="13" t="s">
        <v>72</v>
      </c>
      <c r="AY251" s="158" t="s">
        <v>125</v>
      </c>
    </row>
    <row r="252" spans="2:65" s="13" customFormat="1" ht="11.25">
      <c r="B252" s="157"/>
      <c r="D252" s="151" t="s">
        <v>211</v>
      </c>
      <c r="E252" s="158" t="s">
        <v>19</v>
      </c>
      <c r="F252" s="159" t="s">
        <v>434</v>
      </c>
      <c r="H252" s="160">
        <v>340.2</v>
      </c>
      <c r="I252" s="161"/>
      <c r="L252" s="157"/>
      <c r="M252" s="162"/>
      <c r="T252" s="163"/>
      <c r="AT252" s="158" t="s">
        <v>211</v>
      </c>
      <c r="AU252" s="158" t="s">
        <v>81</v>
      </c>
      <c r="AV252" s="13" t="s">
        <v>81</v>
      </c>
      <c r="AW252" s="13" t="s">
        <v>33</v>
      </c>
      <c r="AX252" s="13" t="s">
        <v>72</v>
      </c>
      <c r="AY252" s="158" t="s">
        <v>125</v>
      </c>
    </row>
    <row r="253" spans="2:65" s="13" customFormat="1" ht="11.25">
      <c r="B253" s="157"/>
      <c r="D253" s="151" t="s">
        <v>211</v>
      </c>
      <c r="E253" s="158" t="s">
        <v>19</v>
      </c>
      <c r="F253" s="159" t="s">
        <v>435</v>
      </c>
      <c r="H253" s="160">
        <v>33.5</v>
      </c>
      <c r="I253" s="161"/>
      <c r="L253" s="157"/>
      <c r="M253" s="162"/>
      <c r="T253" s="163"/>
      <c r="AT253" s="158" t="s">
        <v>211</v>
      </c>
      <c r="AU253" s="158" t="s">
        <v>81</v>
      </c>
      <c r="AV253" s="13" t="s">
        <v>81</v>
      </c>
      <c r="AW253" s="13" t="s">
        <v>33</v>
      </c>
      <c r="AX253" s="13" t="s">
        <v>72</v>
      </c>
      <c r="AY253" s="158" t="s">
        <v>125</v>
      </c>
    </row>
    <row r="254" spans="2:65" s="13" customFormat="1" ht="11.25">
      <c r="B254" s="157"/>
      <c r="D254" s="151" t="s">
        <v>211</v>
      </c>
      <c r="E254" s="158" t="s">
        <v>19</v>
      </c>
      <c r="F254" s="159" t="s">
        <v>436</v>
      </c>
      <c r="H254" s="160">
        <v>7.2</v>
      </c>
      <c r="I254" s="161"/>
      <c r="L254" s="157"/>
      <c r="M254" s="162"/>
      <c r="T254" s="163"/>
      <c r="AT254" s="158" t="s">
        <v>211</v>
      </c>
      <c r="AU254" s="158" t="s">
        <v>81</v>
      </c>
      <c r="AV254" s="13" t="s">
        <v>81</v>
      </c>
      <c r="AW254" s="13" t="s">
        <v>33</v>
      </c>
      <c r="AX254" s="13" t="s">
        <v>72</v>
      </c>
      <c r="AY254" s="158" t="s">
        <v>125</v>
      </c>
    </row>
    <row r="255" spans="2:65" s="14" customFormat="1" ht="11.25">
      <c r="B255" s="164"/>
      <c r="D255" s="151" t="s">
        <v>211</v>
      </c>
      <c r="E255" s="165" t="s">
        <v>19</v>
      </c>
      <c r="F255" s="166" t="s">
        <v>229</v>
      </c>
      <c r="H255" s="167">
        <v>519.75</v>
      </c>
      <c r="I255" s="168"/>
      <c r="L255" s="164"/>
      <c r="M255" s="169"/>
      <c r="T255" s="170"/>
      <c r="AT255" s="165" t="s">
        <v>211</v>
      </c>
      <c r="AU255" s="165" t="s">
        <v>81</v>
      </c>
      <c r="AV255" s="14" t="s">
        <v>143</v>
      </c>
      <c r="AW255" s="14" t="s">
        <v>33</v>
      </c>
      <c r="AX255" s="14" t="s">
        <v>79</v>
      </c>
      <c r="AY255" s="165" t="s">
        <v>125</v>
      </c>
    </row>
    <row r="256" spans="2:65" s="1" customFormat="1" ht="16.5" customHeight="1">
      <c r="B256" s="33"/>
      <c r="C256" s="128" t="s">
        <v>437</v>
      </c>
      <c r="D256" s="128" t="s">
        <v>128</v>
      </c>
      <c r="E256" s="129" t="s">
        <v>438</v>
      </c>
      <c r="F256" s="130" t="s">
        <v>439</v>
      </c>
      <c r="G256" s="131" t="s">
        <v>206</v>
      </c>
      <c r="H256" s="132">
        <v>55.787999999999997</v>
      </c>
      <c r="I256" s="133"/>
      <c r="J256" s="134">
        <f>ROUND(I256*H256,2)</f>
        <v>0</v>
      </c>
      <c r="K256" s="130" t="s">
        <v>207</v>
      </c>
      <c r="L256" s="33"/>
      <c r="M256" s="135" t="s">
        <v>19</v>
      </c>
      <c r="N256" s="136" t="s">
        <v>43</v>
      </c>
      <c r="P256" s="137">
        <f>O256*H256</f>
        <v>0</v>
      </c>
      <c r="Q256" s="137">
        <v>2.5999999999999998E-4</v>
      </c>
      <c r="R256" s="137">
        <f>Q256*H256</f>
        <v>1.4504879999999998E-2</v>
      </c>
      <c r="S256" s="137">
        <v>0</v>
      </c>
      <c r="T256" s="138">
        <f>S256*H256</f>
        <v>0</v>
      </c>
      <c r="AR256" s="139" t="s">
        <v>143</v>
      </c>
      <c r="AT256" s="139" t="s">
        <v>128</v>
      </c>
      <c r="AU256" s="139" t="s">
        <v>81</v>
      </c>
      <c r="AY256" s="18" t="s">
        <v>125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8" t="s">
        <v>79</v>
      </c>
      <c r="BK256" s="140">
        <f>ROUND(I256*H256,2)</f>
        <v>0</v>
      </c>
      <c r="BL256" s="18" t="s">
        <v>143</v>
      </c>
      <c r="BM256" s="139" t="s">
        <v>440</v>
      </c>
    </row>
    <row r="257" spans="2:65" s="1" customFormat="1" ht="11.25">
      <c r="B257" s="33"/>
      <c r="D257" s="146" t="s">
        <v>209</v>
      </c>
      <c r="F257" s="147" t="s">
        <v>441</v>
      </c>
      <c r="I257" s="148"/>
      <c r="L257" s="33"/>
      <c r="M257" s="149"/>
      <c r="T257" s="54"/>
      <c r="AT257" s="18" t="s">
        <v>209</v>
      </c>
      <c r="AU257" s="18" t="s">
        <v>81</v>
      </c>
    </row>
    <row r="258" spans="2:65" s="12" customFormat="1" ht="11.25">
      <c r="B258" s="150"/>
      <c r="D258" s="151" t="s">
        <v>211</v>
      </c>
      <c r="E258" s="152" t="s">
        <v>19</v>
      </c>
      <c r="F258" s="153" t="s">
        <v>442</v>
      </c>
      <c r="H258" s="152" t="s">
        <v>19</v>
      </c>
      <c r="I258" s="154"/>
      <c r="L258" s="150"/>
      <c r="M258" s="155"/>
      <c r="T258" s="156"/>
      <c r="AT258" s="152" t="s">
        <v>211</v>
      </c>
      <c r="AU258" s="152" t="s">
        <v>81</v>
      </c>
      <c r="AV258" s="12" t="s">
        <v>79</v>
      </c>
      <c r="AW258" s="12" t="s">
        <v>33</v>
      </c>
      <c r="AX258" s="12" t="s">
        <v>72</v>
      </c>
      <c r="AY258" s="152" t="s">
        <v>125</v>
      </c>
    </row>
    <row r="259" spans="2:65" s="13" customFormat="1" ht="11.25">
      <c r="B259" s="157"/>
      <c r="D259" s="151" t="s">
        <v>211</v>
      </c>
      <c r="E259" s="158" t="s">
        <v>19</v>
      </c>
      <c r="F259" s="159" t="s">
        <v>443</v>
      </c>
      <c r="H259" s="160">
        <v>12.816000000000001</v>
      </c>
      <c r="I259" s="161"/>
      <c r="L259" s="157"/>
      <c r="M259" s="162"/>
      <c r="T259" s="163"/>
      <c r="AT259" s="158" t="s">
        <v>211</v>
      </c>
      <c r="AU259" s="158" t="s">
        <v>81</v>
      </c>
      <c r="AV259" s="13" t="s">
        <v>81</v>
      </c>
      <c r="AW259" s="13" t="s">
        <v>33</v>
      </c>
      <c r="AX259" s="13" t="s">
        <v>72</v>
      </c>
      <c r="AY259" s="158" t="s">
        <v>125</v>
      </c>
    </row>
    <row r="260" spans="2:65" s="13" customFormat="1" ht="11.25">
      <c r="B260" s="157"/>
      <c r="D260" s="151" t="s">
        <v>211</v>
      </c>
      <c r="E260" s="158" t="s">
        <v>19</v>
      </c>
      <c r="F260" s="159" t="s">
        <v>444</v>
      </c>
      <c r="H260" s="160">
        <v>-1.8</v>
      </c>
      <c r="I260" s="161"/>
      <c r="L260" s="157"/>
      <c r="M260" s="162"/>
      <c r="T260" s="163"/>
      <c r="AT260" s="158" t="s">
        <v>211</v>
      </c>
      <c r="AU260" s="158" t="s">
        <v>81</v>
      </c>
      <c r="AV260" s="13" t="s">
        <v>81</v>
      </c>
      <c r="AW260" s="13" t="s">
        <v>33</v>
      </c>
      <c r="AX260" s="13" t="s">
        <v>72</v>
      </c>
      <c r="AY260" s="158" t="s">
        <v>125</v>
      </c>
    </row>
    <row r="261" spans="2:65" s="13" customFormat="1" ht="11.25">
      <c r="B261" s="157"/>
      <c r="D261" s="151" t="s">
        <v>211</v>
      </c>
      <c r="E261" s="158" t="s">
        <v>19</v>
      </c>
      <c r="F261" s="159" t="s">
        <v>445</v>
      </c>
      <c r="H261" s="160">
        <v>18.36</v>
      </c>
      <c r="I261" s="161"/>
      <c r="L261" s="157"/>
      <c r="M261" s="162"/>
      <c r="T261" s="163"/>
      <c r="AT261" s="158" t="s">
        <v>211</v>
      </c>
      <c r="AU261" s="158" t="s">
        <v>81</v>
      </c>
      <c r="AV261" s="13" t="s">
        <v>81</v>
      </c>
      <c r="AW261" s="13" t="s">
        <v>33</v>
      </c>
      <c r="AX261" s="13" t="s">
        <v>72</v>
      </c>
      <c r="AY261" s="158" t="s">
        <v>125</v>
      </c>
    </row>
    <row r="262" spans="2:65" s="13" customFormat="1" ht="11.25">
      <c r="B262" s="157"/>
      <c r="D262" s="151" t="s">
        <v>211</v>
      </c>
      <c r="E262" s="158" t="s">
        <v>19</v>
      </c>
      <c r="F262" s="159" t="s">
        <v>446</v>
      </c>
      <c r="H262" s="160">
        <v>1.752</v>
      </c>
      <c r="I262" s="161"/>
      <c r="L262" s="157"/>
      <c r="M262" s="162"/>
      <c r="T262" s="163"/>
      <c r="AT262" s="158" t="s">
        <v>211</v>
      </c>
      <c r="AU262" s="158" t="s">
        <v>81</v>
      </c>
      <c r="AV262" s="13" t="s">
        <v>81</v>
      </c>
      <c r="AW262" s="13" t="s">
        <v>33</v>
      </c>
      <c r="AX262" s="13" t="s">
        <v>72</v>
      </c>
      <c r="AY262" s="158" t="s">
        <v>125</v>
      </c>
    </row>
    <row r="263" spans="2:65" s="15" customFormat="1" ht="11.25">
      <c r="B263" s="181"/>
      <c r="D263" s="151" t="s">
        <v>211</v>
      </c>
      <c r="E263" s="182" t="s">
        <v>19</v>
      </c>
      <c r="F263" s="183" t="s">
        <v>447</v>
      </c>
      <c r="H263" s="184">
        <v>31.127999999999997</v>
      </c>
      <c r="I263" s="185"/>
      <c r="L263" s="181"/>
      <c r="M263" s="186"/>
      <c r="T263" s="187"/>
      <c r="AT263" s="182" t="s">
        <v>211</v>
      </c>
      <c r="AU263" s="182" t="s">
        <v>81</v>
      </c>
      <c r="AV263" s="15" t="s">
        <v>137</v>
      </c>
      <c r="AW263" s="15" t="s">
        <v>33</v>
      </c>
      <c r="AX263" s="15" t="s">
        <v>72</v>
      </c>
      <c r="AY263" s="182" t="s">
        <v>125</v>
      </c>
    </row>
    <row r="264" spans="2:65" s="12" customFormat="1" ht="11.25">
      <c r="B264" s="150"/>
      <c r="D264" s="151" t="s">
        <v>211</v>
      </c>
      <c r="E264" s="152" t="s">
        <v>19</v>
      </c>
      <c r="F264" s="153" t="s">
        <v>312</v>
      </c>
      <c r="H264" s="152" t="s">
        <v>19</v>
      </c>
      <c r="I264" s="154"/>
      <c r="L264" s="150"/>
      <c r="M264" s="155"/>
      <c r="T264" s="156"/>
      <c r="AT264" s="152" t="s">
        <v>211</v>
      </c>
      <c r="AU264" s="152" t="s">
        <v>81</v>
      </c>
      <c r="AV264" s="12" t="s">
        <v>79</v>
      </c>
      <c r="AW264" s="12" t="s">
        <v>33</v>
      </c>
      <c r="AX264" s="12" t="s">
        <v>72</v>
      </c>
      <c r="AY264" s="152" t="s">
        <v>125</v>
      </c>
    </row>
    <row r="265" spans="2:65" s="13" customFormat="1" ht="11.25">
      <c r="B265" s="157"/>
      <c r="D265" s="151" t="s">
        <v>211</v>
      </c>
      <c r="E265" s="158" t="s">
        <v>19</v>
      </c>
      <c r="F265" s="159" t="s">
        <v>448</v>
      </c>
      <c r="H265" s="160">
        <v>38.159999999999997</v>
      </c>
      <c r="I265" s="161"/>
      <c r="L265" s="157"/>
      <c r="M265" s="162"/>
      <c r="T265" s="163"/>
      <c r="AT265" s="158" t="s">
        <v>211</v>
      </c>
      <c r="AU265" s="158" t="s">
        <v>81</v>
      </c>
      <c r="AV265" s="13" t="s">
        <v>81</v>
      </c>
      <c r="AW265" s="13" t="s">
        <v>33</v>
      </c>
      <c r="AX265" s="13" t="s">
        <v>72</v>
      </c>
      <c r="AY265" s="158" t="s">
        <v>125</v>
      </c>
    </row>
    <row r="266" spans="2:65" s="13" customFormat="1" ht="11.25">
      <c r="B266" s="157"/>
      <c r="D266" s="151" t="s">
        <v>211</v>
      </c>
      <c r="E266" s="158" t="s">
        <v>19</v>
      </c>
      <c r="F266" s="159" t="s">
        <v>449</v>
      </c>
      <c r="H266" s="160">
        <v>-13.5</v>
      </c>
      <c r="I266" s="161"/>
      <c r="L266" s="157"/>
      <c r="M266" s="162"/>
      <c r="T266" s="163"/>
      <c r="AT266" s="158" t="s">
        <v>211</v>
      </c>
      <c r="AU266" s="158" t="s">
        <v>81</v>
      </c>
      <c r="AV266" s="13" t="s">
        <v>81</v>
      </c>
      <c r="AW266" s="13" t="s">
        <v>33</v>
      </c>
      <c r="AX266" s="13" t="s">
        <v>72</v>
      </c>
      <c r="AY266" s="158" t="s">
        <v>125</v>
      </c>
    </row>
    <row r="267" spans="2:65" s="15" customFormat="1" ht="11.25">
      <c r="B267" s="181"/>
      <c r="D267" s="151" t="s">
        <v>211</v>
      </c>
      <c r="E267" s="182" t="s">
        <v>19</v>
      </c>
      <c r="F267" s="183" t="s">
        <v>447</v>
      </c>
      <c r="H267" s="184">
        <v>24.659999999999997</v>
      </c>
      <c r="I267" s="185"/>
      <c r="L267" s="181"/>
      <c r="M267" s="186"/>
      <c r="T267" s="187"/>
      <c r="AT267" s="182" t="s">
        <v>211</v>
      </c>
      <c r="AU267" s="182" t="s">
        <v>81</v>
      </c>
      <c r="AV267" s="15" t="s">
        <v>137</v>
      </c>
      <c r="AW267" s="15" t="s">
        <v>33</v>
      </c>
      <c r="AX267" s="15" t="s">
        <v>72</v>
      </c>
      <c r="AY267" s="182" t="s">
        <v>125</v>
      </c>
    </row>
    <row r="268" spans="2:65" s="14" customFormat="1" ht="11.25">
      <c r="B268" s="164"/>
      <c r="D268" s="151" t="s">
        <v>211</v>
      </c>
      <c r="E268" s="165" t="s">
        <v>19</v>
      </c>
      <c r="F268" s="166" t="s">
        <v>229</v>
      </c>
      <c r="H268" s="167">
        <v>55.787999999999997</v>
      </c>
      <c r="I268" s="168"/>
      <c r="L268" s="164"/>
      <c r="M268" s="169"/>
      <c r="T268" s="170"/>
      <c r="AT268" s="165" t="s">
        <v>211</v>
      </c>
      <c r="AU268" s="165" t="s">
        <v>81</v>
      </c>
      <c r="AV268" s="14" t="s">
        <v>143</v>
      </c>
      <c r="AW268" s="14" t="s">
        <v>33</v>
      </c>
      <c r="AX268" s="14" t="s">
        <v>79</v>
      </c>
      <c r="AY268" s="165" t="s">
        <v>125</v>
      </c>
    </row>
    <row r="269" spans="2:65" s="1" customFormat="1" ht="24.2" customHeight="1">
      <c r="B269" s="33"/>
      <c r="C269" s="128" t="s">
        <v>450</v>
      </c>
      <c r="D269" s="128" t="s">
        <v>128</v>
      </c>
      <c r="E269" s="129" t="s">
        <v>451</v>
      </c>
      <c r="F269" s="130" t="s">
        <v>452</v>
      </c>
      <c r="G269" s="131" t="s">
        <v>206</v>
      </c>
      <c r="H269" s="132">
        <v>58.363999999999997</v>
      </c>
      <c r="I269" s="133"/>
      <c r="J269" s="134">
        <f>ROUND(I269*H269,2)</f>
        <v>0</v>
      </c>
      <c r="K269" s="130" t="s">
        <v>207</v>
      </c>
      <c r="L269" s="33"/>
      <c r="M269" s="135" t="s">
        <v>19</v>
      </c>
      <c r="N269" s="136" t="s">
        <v>43</v>
      </c>
      <c r="P269" s="137">
        <f>O269*H269</f>
        <v>0</v>
      </c>
      <c r="Q269" s="137">
        <v>4.3800000000000002E-3</v>
      </c>
      <c r="R269" s="137">
        <f>Q269*H269</f>
        <v>0.25563432000000003</v>
      </c>
      <c r="S269" s="137">
        <v>0</v>
      </c>
      <c r="T269" s="138">
        <f>S269*H269</f>
        <v>0</v>
      </c>
      <c r="AR269" s="139" t="s">
        <v>143</v>
      </c>
      <c r="AT269" s="139" t="s">
        <v>128</v>
      </c>
      <c r="AU269" s="139" t="s">
        <v>81</v>
      </c>
      <c r="AY269" s="18" t="s">
        <v>125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8" t="s">
        <v>79</v>
      </c>
      <c r="BK269" s="140">
        <f>ROUND(I269*H269,2)</f>
        <v>0</v>
      </c>
      <c r="BL269" s="18" t="s">
        <v>143</v>
      </c>
      <c r="BM269" s="139" t="s">
        <v>453</v>
      </c>
    </row>
    <row r="270" spans="2:65" s="1" customFormat="1" ht="11.25">
      <c r="B270" s="33"/>
      <c r="D270" s="146" t="s">
        <v>209</v>
      </c>
      <c r="F270" s="147" t="s">
        <v>454</v>
      </c>
      <c r="I270" s="148"/>
      <c r="L270" s="33"/>
      <c r="M270" s="149"/>
      <c r="T270" s="54"/>
      <c r="AT270" s="18" t="s">
        <v>209</v>
      </c>
      <c r="AU270" s="18" t="s">
        <v>81</v>
      </c>
    </row>
    <row r="271" spans="2:65" s="12" customFormat="1" ht="11.25">
      <c r="B271" s="150"/>
      <c r="D271" s="151" t="s">
        <v>211</v>
      </c>
      <c r="E271" s="152" t="s">
        <v>19</v>
      </c>
      <c r="F271" s="153" t="s">
        <v>442</v>
      </c>
      <c r="H271" s="152" t="s">
        <v>19</v>
      </c>
      <c r="I271" s="154"/>
      <c r="L271" s="150"/>
      <c r="M271" s="155"/>
      <c r="T271" s="156"/>
      <c r="AT271" s="152" t="s">
        <v>211</v>
      </c>
      <c r="AU271" s="152" t="s">
        <v>81</v>
      </c>
      <c r="AV271" s="12" t="s">
        <v>79</v>
      </c>
      <c r="AW271" s="12" t="s">
        <v>33</v>
      </c>
      <c r="AX271" s="12" t="s">
        <v>72</v>
      </c>
      <c r="AY271" s="152" t="s">
        <v>125</v>
      </c>
    </row>
    <row r="272" spans="2:65" s="13" customFormat="1" ht="11.25">
      <c r="B272" s="157"/>
      <c r="D272" s="151" t="s">
        <v>211</v>
      </c>
      <c r="E272" s="158" t="s">
        <v>19</v>
      </c>
      <c r="F272" s="159" t="s">
        <v>455</v>
      </c>
      <c r="H272" s="160">
        <v>13.955</v>
      </c>
      <c r="I272" s="161"/>
      <c r="L272" s="157"/>
      <c r="M272" s="162"/>
      <c r="T272" s="163"/>
      <c r="AT272" s="158" t="s">
        <v>211</v>
      </c>
      <c r="AU272" s="158" t="s">
        <v>81</v>
      </c>
      <c r="AV272" s="13" t="s">
        <v>81</v>
      </c>
      <c r="AW272" s="13" t="s">
        <v>33</v>
      </c>
      <c r="AX272" s="13" t="s">
        <v>72</v>
      </c>
      <c r="AY272" s="158" t="s">
        <v>125</v>
      </c>
    </row>
    <row r="273" spans="2:65" s="13" customFormat="1" ht="11.25">
      <c r="B273" s="157"/>
      <c r="D273" s="151" t="s">
        <v>211</v>
      </c>
      <c r="E273" s="158" t="s">
        <v>19</v>
      </c>
      <c r="F273" s="159" t="s">
        <v>444</v>
      </c>
      <c r="H273" s="160">
        <v>-1.8</v>
      </c>
      <c r="I273" s="161"/>
      <c r="L273" s="157"/>
      <c r="M273" s="162"/>
      <c r="T273" s="163"/>
      <c r="AT273" s="158" t="s">
        <v>211</v>
      </c>
      <c r="AU273" s="158" t="s">
        <v>81</v>
      </c>
      <c r="AV273" s="13" t="s">
        <v>81</v>
      </c>
      <c r="AW273" s="13" t="s">
        <v>33</v>
      </c>
      <c r="AX273" s="13" t="s">
        <v>72</v>
      </c>
      <c r="AY273" s="158" t="s">
        <v>125</v>
      </c>
    </row>
    <row r="274" spans="2:65" s="13" customFormat="1" ht="11.25">
      <c r="B274" s="157"/>
      <c r="D274" s="151" t="s">
        <v>211</v>
      </c>
      <c r="E274" s="158" t="s">
        <v>19</v>
      </c>
      <c r="F274" s="159" t="s">
        <v>456</v>
      </c>
      <c r="H274" s="160">
        <v>19.013000000000002</v>
      </c>
      <c r="I274" s="161"/>
      <c r="L274" s="157"/>
      <c r="M274" s="162"/>
      <c r="T274" s="163"/>
      <c r="AT274" s="158" t="s">
        <v>211</v>
      </c>
      <c r="AU274" s="158" t="s">
        <v>81</v>
      </c>
      <c r="AV274" s="13" t="s">
        <v>81</v>
      </c>
      <c r="AW274" s="13" t="s">
        <v>33</v>
      </c>
      <c r="AX274" s="13" t="s">
        <v>72</v>
      </c>
      <c r="AY274" s="158" t="s">
        <v>125</v>
      </c>
    </row>
    <row r="275" spans="2:65" s="13" customFormat="1" ht="11.25">
      <c r="B275" s="157"/>
      <c r="D275" s="151" t="s">
        <v>211</v>
      </c>
      <c r="E275" s="158" t="s">
        <v>19</v>
      </c>
      <c r="F275" s="159" t="s">
        <v>446</v>
      </c>
      <c r="H275" s="160">
        <v>1.752</v>
      </c>
      <c r="I275" s="161"/>
      <c r="L275" s="157"/>
      <c r="M275" s="162"/>
      <c r="T275" s="163"/>
      <c r="AT275" s="158" t="s">
        <v>211</v>
      </c>
      <c r="AU275" s="158" t="s">
        <v>81</v>
      </c>
      <c r="AV275" s="13" t="s">
        <v>81</v>
      </c>
      <c r="AW275" s="13" t="s">
        <v>33</v>
      </c>
      <c r="AX275" s="13" t="s">
        <v>72</v>
      </c>
      <c r="AY275" s="158" t="s">
        <v>125</v>
      </c>
    </row>
    <row r="276" spans="2:65" s="13" customFormat="1" ht="11.25">
      <c r="B276" s="157"/>
      <c r="D276" s="151" t="s">
        <v>211</v>
      </c>
      <c r="E276" s="158" t="s">
        <v>19</v>
      </c>
      <c r="F276" s="159" t="s">
        <v>457</v>
      </c>
      <c r="H276" s="160">
        <v>0.78400000000000003</v>
      </c>
      <c r="I276" s="161"/>
      <c r="L276" s="157"/>
      <c r="M276" s="162"/>
      <c r="T276" s="163"/>
      <c r="AT276" s="158" t="s">
        <v>211</v>
      </c>
      <c r="AU276" s="158" t="s">
        <v>81</v>
      </c>
      <c r="AV276" s="13" t="s">
        <v>81</v>
      </c>
      <c r="AW276" s="13" t="s">
        <v>33</v>
      </c>
      <c r="AX276" s="13" t="s">
        <v>72</v>
      </c>
      <c r="AY276" s="158" t="s">
        <v>125</v>
      </c>
    </row>
    <row r="277" spans="2:65" s="15" customFormat="1" ht="11.25">
      <c r="B277" s="181"/>
      <c r="D277" s="151" t="s">
        <v>211</v>
      </c>
      <c r="E277" s="182" t="s">
        <v>19</v>
      </c>
      <c r="F277" s="183" t="s">
        <v>447</v>
      </c>
      <c r="H277" s="184">
        <v>33.704000000000001</v>
      </c>
      <c r="I277" s="185"/>
      <c r="L277" s="181"/>
      <c r="M277" s="186"/>
      <c r="T277" s="187"/>
      <c r="AT277" s="182" t="s">
        <v>211</v>
      </c>
      <c r="AU277" s="182" t="s">
        <v>81</v>
      </c>
      <c r="AV277" s="15" t="s">
        <v>137</v>
      </c>
      <c r="AW277" s="15" t="s">
        <v>33</v>
      </c>
      <c r="AX277" s="15" t="s">
        <v>72</v>
      </c>
      <c r="AY277" s="182" t="s">
        <v>125</v>
      </c>
    </row>
    <row r="278" spans="2:65" s="12" customFormat="1" ht="11.25">
      <c r="B278" s="150"/>
      <c r="D278" s="151" t="s">
        <v>211</v>
      </c>
      <c r="E278" s="152" t="s">
        <v>19</v>
      </c>
      <c r="F278" s="153" t="s">
        <v>312</v>
      </c>
      <c r="H278" s="152" t="s">
        <v>19</v>
      </c>
      <c r="I278" s="154"/>
      <c r="L278" s="150"/>
      <c r="M278" s="155"/>
      <c r="T278" s="156"/>
      <c r="AT278" s="152" t="s">
        <v>211</v>
      </c>
      <c r="AU278" s="152" t="s">
        <v>81</v>
      </c>
      <c r="AV278" s="12" t="s">
        <v>79</v>
      </c>
      <c r="AW278" s="12" t="s">
        <v>33</v>
      </c>
      <c r="AX278" s="12" t="s">
        <v>72</v>
      </c>
      <c r="AY278" s="152" t="s">
        <v>125</v>
      </c>
    </row>
    <row r="279" spans="2:65" s="13" customFormat="1" ht="11.25">
      <c r="B279" s="157"/>
      <c r="D279" s="151" t="s">
        <v>211</v>
      </c>
      <c r="E279" s="158" t="s">
        <v>19</v>
      </c>
      <c r="F279" s="159" t="s">
        <v>448</v>
      </c>
      <c r="H279" s="160">
        <v>38.159999999999997</v>
      </c>
      <c r="I279" s="161"/>
      <c r="L279" s="157"/>
      <c r="M279" s="162"/>
      <c r="T279" s="163"/>
      <c r="AT279" s="158" t="s">
        <v>211</v>
      </c>
      <c r="AU279" s="158" t="s">
        <v>81</v>
      </c>
      <c r="AV279" s="13" t="s">
        <v>81</v>
      </c>
      <c r="AW279" s="13" t="s">
        <v>33</v>
      </c>
      <c r="AX279" s="13" t="s">
        <v>72</v>
      </c>
      <c r="AY279" s="158" t="s">
        <v>125</v>
      </c>
    </row>
    <row r="280" spans="2:65" s="13" customFormat="1" ht="11.25">
      <c r="B280" s="157"/>
      <c r="D280" s="151" t="s">
        <v>211</v>
      </c>
      <c r="E280" s="158" t="s">
        <v>19</v>
      </c>
      <c r="F280" s="159" t="s">
        <v>449</v>
      </c>
      <c r="H280" s="160">
        <v>-13.5</v>
      </c>
      <c r="I280" s="161"/>
      <c r="L280" s="157"/>
      <c r="M280" s="162"/>
      <c r="T280" s="163"/>
      <c r="AT280" s="158" t="s">
        <v>211</v>
      </c>
      <c r="AU280" s="158" t="s">
        <v>81</v>
      </c>
      <c r="AV280" s="13" t="s">
        <v>81</v>
      </c>
      <c r="AW280" s="13" t="s">
        <v>33</v>
      </c>
      <c r="AX280" s="13" t="s">
        <v>72</v>
      </c>
      <c r="AY280" s="158" t="s">
        <v>125</v>
      </c>
    </row>
    <row r="281" spans="2:65" s="15" customFormat="1" ht="11.25">
      <c r="B281" s="181"/>
      <c r="D281" s="151" t="s">
        <v>211</v>
      </c>
      <c r="E281" s="182" t="s">
        <v>19</v>
      </c>
      <c r="F281" s="183" t="s">
        <v>447</v>
      </c>
      <c r="H281" s="184">
        <v>24.659999999999997</v>
      </c>
      <c r="I281" s="185"/>
      <c r="L281" s="181"/>
      <c r="M281" s="186"/>
      <c r="T281" s="187"/>
      <c r="AT281" s="182" t="s">
        <v>211</v>
      </c>
      <c r="AU281" s="182" t="s">
        <v>81</v>
      </c>
      <c r="AV281" s="15" t="s">
        <v>137</v>
      </c>
      <c r="AW281" s="15" t="s">
        <v>33</v>
      </c>
      <c r="AX281" s="15" t="s">
        <v>72</v>
      </c>
      <c r="AY281" s="182" t="s">
        <v>125</v>
      </c>
    </row>
    <row r="282" spans="2:65" s="14" customFormat="1" ht="11.25">
      <c r="B282" s="164"/>
      <c r="D282" s="151" t="s">
        <v>211</v>
      </c>
      <c r="E282" s="165" t="s">
        <v>19</v>
      </c>
      <c r="F282" s="166" t="s">
        <v>229</v>
      </c>
      <c r="H282" s="167">
        <v>58.364000000000004</v>
      </c>
      <c r="I282" s="168"/>
      <c r="L282" s="164"/>
      <c r="M282" s="169"/>
      <c r="T282" s="170"/>
      <c r="AT282" s="165" t="s">
        <v>211</v>
      </c>
      <c r="AU282" s="165" t="s">
        <v>81</v>
      </c>
      <c r="AV282" s="14" t="s">
        <v>143</v>
      </c>
      <c r="AW282" s="14" t="s">
        <v>33</v>
      </c>
      <c r="AX282" s="14" t="s">
        <v>79</v>
      </c>
      <c r="AY282" s="165" t="s">
        <v>125</v>
      </c>
    </row>
    <row r="283" spans="2:65" s="1" customFormat="1" ht="16.5" customHeight="1">
      <c r="B283" s="33"/>
      <c r="C283" s="128" t="s">
        <v>458</v>
      </c>
      <c r="D283" s="128" t="s">
        <v>128</v>
      </c>
      <c r="E283" s="129" t="s">
        <v>459</v>
      </c>
      <c r="F283" s="130" t="s">
        <v>460</v>
      </c>
      <c r="G283" s="131" t="s">
        <v>206</v>
      </c>
      <c r="H283" s="132">
        <v>24.66</v>
      </c>
      <c r="I283" s="133"/>
      <c r="J283" s="134">
        <f>ROUND(I283*H283,2)</f>
        <v>0</v>
      </c>
      <c r="K283" s="130" t="s">
        <v>207</v>
      </c>
      <c r="L283" s="33"/>
      <c r="M283" s="135" t="s">
        <v>19</v>
      </c>
      <c r="N283" s="136" t="s">
        <v>43</v>
      </c>
      <c r="P283" s="137">
        <f>O283*H283</f>
        <v>0</v>
      </c>
      <c r="Q283" s="137">
        <v>3.0000000000000001E-3</v>
      </c>
      <c r="R283" s="137">
        <f>Q283*H283</f>
        <v>7.3980000000000004E-2</v>
      </c>
      <c r="S283" s="137">
        <v>0</v>
      </c>
      <c r="T283" s="138">
        <f>S283*H283</f>
        <v>0</v>
      </c>
      <c r="AR283" s="139" t="s">
        <v>143</v>
      </c>
      <c r="AT283" s="139" t="s">
        <v>128</v>
      </c>
      <c r="AU283" s="139" t="s">
        <v>81</v>
      </c>
      <c r="AY283" s="18" t="s">
        <v>125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8" t="s">
        <v>79</v>
      </c>
      <c r="BK283" s="140">
        <f>ROUND(I283*H283,2)</f>
        <v>0</v>
      </c>
      <c r="BL283" s="18" t="s">
        <v>143</v>
      </c>
      <c r="BM283" s="139" t="s">
        <v>461</v>
      </c>
    </row>
    <row r="284" spans="2:65" s="1" customFormat="1" ht="11.25">
      <c r="B284" s="33"/>
      <c r="D284" s="146" t="s">
        <v>209</v>
      </c>
      <c r="F284" s="147" t="s">
        <v>462</v>
      </c>
      <c r="I284" s="148"/>
      <c r="L284" s="33"/>
      <c r="M284" s="149"/>
      <c r="T284" s="54"/>
      <c r="AT284" s="18" t="s">
        <v>209</v>
      </c>
      <c r="AU284" s="18" t="s">
        <v>81</v>
      </c>
    </row>
    <row r="285" spans="2:65" s="12" customFormat="1" ht="11.25">
      <c r="B285" s="150"/>
      <c r="D285" s="151" t="s">
        <v>211</v>
      </c>
      <c r="E285" s="152" t="s">
        <v>19</v>
      </c>
      <c r="F285" s="153" t="s">
        <v>312</v>
      </c>
      <c r="H285" s="152" t="s">
        <v>19</v>
      </c>
      <c r="I285" s="154"/>
      <c r="L285" s="150"/>
      <c r="M285" s="155"/>
      <c r="T285" s="156"/>
      <c r="AT285" s="152" t="s">
        <v>211</v>
      </c>
      <c r="AU285" s="152" t="s">
        <v>81</v>
      </c>
      <c r="AV285" s="12" t="s">
        <v>79</v>
      </c>
      <c r="AW285" s="12" t="s">
        <v>33</v>
      </c>
      <c r="AX285" s="12" t="s">
        <v>72</v>
      </c>
      <c r="AY285" s="152" t="s">
        <v>125</v>
      </c>
    </row>
    <row r="286" spans="2:65" s="13" customFormat="1" ht="11.25">
      <c r="B286" s="157"/>
      <c r="D286" s="151" t="s">
        <v>211</v>
      </c>
      <c r="E286" s="158" t="s">
        <v>19</v>
      </c>
      <c r="F286" s="159" t="s">
        <v>448</v>
      </c>
      <c r="H286" s="160">
        <v>38.159999999999997</v>
      </c>
      <c r="I286" s="161"/>
      <c r="L286" s="157"/>
      <c r="M286" s="162"/>
      <c r="T286" s="163"/>
      <c r="AT286" s="158" t="s">
        <v>211</v>
      </c>
      <c r="AU286" s="158" t="s">
        <v>81</v>
      </c>
      <c r="AV286" s="13" t="s">
        <v>81</v>
      </c>
      <c r="AW286" s="13" t="s">
        <v>33</v>
      </c>
      <c r="AX286" s="13" t="s">
        <v>72</v>
      </c>
      <c r="AY286" s="158" t="s">
        <v>125</v>
      </c>
    </row>
    <row r="287" spans="2:65" s="13" customFormat="1" ht="11.25">
      <c r="B287" s="157"/>
      <c r="D287" s="151" t="s">
        <v>211</v>
      </c>
      <c r="E287" s="158" t="s">
        <v>19</v>
      </c>
      <c r="F287" s="159" t="s">
        <v>449</v>
      </c>
      <c r="H287" s="160">
        <v>-13.5</v>
      </c>
      <c r="I287" s="161"/>
      <c r="L287" s="157"/>
      <c r="M287" s="162"/>
      <c r="T287" s="163"/>
      <c r="AT287" s="158" t="s">
        <v>211</v>
      </c>
      <c r="AU287" s="158" t="s">
        <v>81</v>
      </c>
      <c r="AV287" s="13" t="s">
        <v>81</v>
      </c>
      <c r="AW287" s="13" t="s">
        <v>33</v>
      </c>
      <c r="AX287" s="13" t="s">
        <v>72</v>
      </c>
      <c r="AY287" s="158" t="s">
        <v>125</v>
      </c>
    </row>
    <row r="288" spans="2:65" s="14" customFormat="1" ht="11.25">
      <c r="B288" s="164"/>
      <c r="D288" s="151" t="s">
        <v>211</v>
      </c>
      <c r="E288" s="165" t="s">
        <v>19</v>
      </c>
      <c r="F288" s="166" t="s">
        <v>229</v>
      </c>
      <c r="H288" s="167">
        <v>24.659999999999997</v>
      </c>
      <c r="I288" s="168"/>
      <c r="L288" s="164"/>
      <c r="M288" s="169"/>
      <c r="T288" s="170"/>
      <c r="AT288" s="165" t="s">
        <v>211</v>
      </c>
      <c r="AU288" s="165" t="s">
        <v>81</v>
      </c>
      <c r="AV288" s="14" t="s">
        <v>143</v>
      </c>
      <c r="AW288" s="14" t="s">
        <v>33</v>
      </c>
      <c r="AX288" s="14" t="s">
        <v>79</v>
      </c>
      <c r="AY288" s="165" t="s">
        <v>125</v>
      </c>
    </row>
    <row r="289" spans="2:65" s="1" customFormat="1" ht="24.2" customHeight="1">
      <c r="B289" s="33"/>
      <c r="C289" s="128" t="s">
        <v>463</v>
      </c>
      <c r="D289" s="128" t="s">
        <v>128</v>
      </c>
      <c r="E289" s="129" t="s">
        <v>464</v>
      </c>
      <c r="F289" s="130" t="s">
        <v>465</v>
      </c>
      <c r="G289" s="131" t="s">
        <v>323</v>
      </c>
      <c r="H289" s="132">
        <v>9.16</v>
      </c>
      <c r="I289" s="133"/>
      <c r="J289" s="134">
        <f>ROUND(I289*H289,2)</f>
        <v>0</v>
      </c>
      <c r="K289" s="130" t="s">
        <v>207</v>
      </c>
      <c r="L289" s="33"/>
      <c r="M289" s="135" t="s">
        <v>19</v>
      </c>
      <c r="N289" s="136" t="s">
        <v>43</v>
      </c>
      <c r="P289" s="137">
        <f>O289*H289</f>
        <v>0</v>
      </c>
      <c r="Q289" s="137">
        <v>0</v>
      </c>
      <c r="R289" s="137">
        <f>Q289*H289</f>
        <v>0</v>
      </c>
      <c r="S289" s="137">
        <v>0</v>
      </c>
      <c r="T289" s="138">
        <f>S289*H289</f>
        <v>0</v>
      </c>
      <c r="AR289" s="139" t="s">
        <v>143</v>
      </c>
      <c r="AT289" s="139" t="s">
        <v>128</v>
      </c>
      <c r="AU289" s="139" t="s">
        <v>81</v>
      </c>
      <c r="AY289" s="18" t="s">
        <v>125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8" t="s">
        <v>79</v>
      </c>
      <c r="BK289" s="140">
        <f>ROUND(I289*H289,2)</f>
        <v>0</v>
      </c>
      <c r="BL289" s="18" t="s">
        <v>143</v>
      </c>
      <c r="BM289" s="139" t="s">
        <v>466</v>
      </c>
    </row>
    <row r="290" spans="2:65" s="1" customFormat="1" ht="11.25">
      <c r="B290" s="33"/>
      <c r="D290" s="146" t="s">
        <v>209</v>
      </c>
      <c r="F290" s="147" t="s">
        <v>467</v>
      </c>
      <c r="I290" s="148"/>
      <c r="L290" s="33"/>
      <c r="M290" s="149"/>
      <c r="T290" s="54"/>
      <c r="AT290" s="18" t="s">
        <v>209</v>
      </c>
      <c r="AU290" s="18" t="s">
        <v>81</v>
      </c>
    </row>
    <row r="291" spans="2:65" s="12" customFormat="1" ht="11.25">
      <c r="B291" s="150"/>
      <c r="D291" s="151" t="s">
        <v>211</v>
      </c>
      <c r="E291" s="152" t="s">
        <v>19</v>
      </c>
      <c r="F291" s="153" t="s">
        <v>442</v>
      </c>
      <c r="H291" s="152" t="s">
        <v>19</v>
      </c>
      <c r="I291" s="154"/>
      <c r="L291" s="150"/>
      <c r="M291" s="155"/>
      <c r="T291" s="156"/>
      <c r="AT291" s="152" t="s">
        <v>211</v>
      </c>
      <c r="AU291" s="152" t="s">
        <v>81</v>
      </c>
      <c r="AV291" s="12" t="s">
        <v>79</v>
      </c>
      <c r="AW291" s="12" t="s">
        <v>33</v>
      </c>
      <c r="AX291" s="12" t="s">
        <v>72</v>
      </c>
      <c r="AY291" s="152" t="s">
        <v>125</v>
      </c>
    </row>
    <row r="292" spans="2:65" s="13" customFormat="1" ht="11.25">
      <c r="B292" s="157"/>
      <c r="D292" s="151" t="s">
        <v>211</v>
      </c>
      <c r="E292" s="158" t="s">
        <v>19</v>
      </c>
      <c r="F292" s="159" t="s">
        <v>468</v>
      </c>
      <c r="H292" s="160">
        <v>9.16</v>
      </c>
      <c r="I292" s="161"/>
      <c r="L292" s="157"/>
      <c r="M292" s="162"/>
      <c r="T292" s="163"/>
      <c r="AT292" s="158" t="s">
        <v>211</v>
      </c>
      <c r="AU292" s="158" t="s">
        <v>81</v>
      </c>
      <c r="AV292" s="13" t="s">
        <v>81</v>
      </c>
      <c r="AW292" s="13" t="s">
        <v>33</v>
      </c>
      <c r="AX292" s="13" t="s">
        <v>79</v>
      </c>
      <c r="AY292" s="158" t="s">
        <v>125</v>
      </c>
    </row>
    <row r="293" spans="2:65" s="1" customFormat="1" ht="16.5" customHeight="1">
      <c r="B293" s="33"/>
      <c r="C293" s="171" t="s">
        <v>469</v>
      </c>
      <c r="D293" s="171" t="s">
        <v>263</v>
      </c>
      <c r="E293" s="172" t="s">
        <v>470</v>
      </c>
      <c r="F293" s="173" t="s">
        <v>471</v>
      </c>
      <c r="G293" s="174" t="s">
        <v>323</v>
      </c>
      <c r="H293" s="175">
        <v>10.534000000000001</v>
      </c>
      <c r="I293" s="176"/>
      <c r="J293" s="177">
        <f>ROUND(I293*H293,2)</f>
        <v>0</v>
      </c>
      <c r="K293" s="173" t="s">
        <v>472</v>
      </c>
      <c r="L293" s="178"/>
      <c r="M293" s="179" t="s">
        <v>19</v>
      </c>
      <c r="N293" s="180" t="s">
        <v>43</v>
      </c>
      <c r="P293" s="137">
        <f>O293*H293</f>
        <v>0</v>
      </c>
      <c r="Q293" s="137">
        <v>3.0000000000000001E-5</v>
      </c>
      <c r="R293" s="137">
        <f>Q293*H293</f>
        <v>3.1602000000000003E-4</v>
      </c>
      <c r="S293" s="137">
        <v>0</v>
      </c>
      <c r="T293" s="138">
        <f>S293*H293</f>
        <v>0</v>
      </c>
      <c r="AR293" s="139" t="s">
        <v>160</v>
      </c>
      <c r="AT293" s="139" t="s">
        <v>263</v>
      </c>
      <c r="AU293" s="139" t="s">
        <v>81</v>
      </c>
      <c r="AY293" s="18" t="s">
        <v>125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8" t="s">
        <v>79</v>
      </c>
      <c r="BK293" s="140">
        <f>ROUND(I293*H293,2)</f>
        <v>0</v>
      </c>
      <c r="BL293" s="18" t="s">
        <v>143</v>
      </c>
      <c r="BM293" s="139" t="s">
        <v>473</v>
      </c>
    </row>
    <row r="294" spans="2:65" s="13" customFormat="1" ht="11.25">
      <c r="B294" s="157"/>
      <c r="D294" s="151" t="s">
        <v>211</v>
      </c>
      <c r="F294" s="159" t="s">
        <v>474</v>
      </c>
      <c r="H294" s="160">
        <v>10.534000000000001</v>
      </c>
      <c r="I294" s="161"/>
      <c r="L294" s="157"/>
      <c r="M294" s="162"/>
      <c r="T294" s="163"/>
      <c r="AT294" s="158" t="s">
        <v>211</v>
      </c>
      <c r="AU294" s="158" t="s">
        <v>81</v>
      </c>
      <c r="AV294" s="13" t="s">
        <v>81</v>
      </c>
      <c r="AW294" s="13" t="s">
        <v>4</v>
      </c>
      <c r="AX294" s="13" t="s">
        <v>79</v>
      </c>
      <c r="AY294" s="158" t="s">
        <v>125</v>
      </c>
    </row>
    <row r="295" spans="2:65" s="1" customFormat="1" ht="16.5" customHeight="1">
      <c r="B295" s="33"/>
      <c r="C295" s="128" t="s">
        <v>475</v>
      </c>
      <c r="D295" s="128" t="s">
        <v>128</v>
      </c>
      <c r="E295" s="129" t="s">
        <v>476</v>
      </c>
      <c r="F295" s="130" t="s">
        <v>477</v>
      </c>
      <c r="G295" s="131" t="s">
        <v>206</v>
      </c>
      <c r="H295" s="132">
        <v>1005.835</v>
      </c>
      <c r="I295" s="133"/>
      <c r="J295" s="134">
        <f>ROUND(I295*H295,2)</f>
        <v>0</v>
      </c>
      <c r="K295" s="130" t="s">
        <v>207</v>
      </c>
      <c r="L295" s="33"/>
      <c r="M295" s="135" t="s">
        <v>19</v>
      </c>
      <c r="N295" s="136" t="s">
        <v>43</v>
      </c>
      <c r="P295" s="137">
        <f>O295*H295</f>
        <v>0</v>
      </c>
      <c r="Q295" s="137">
        <v>0</v>
      </c>
      <c r="R295" s="137">
        <f>Q295*H295</f>
        <v>0</v>
      </c>
      <c r="S295" s="137">
        <v>0</v>
      </c>
      <c r="T295" s="138">
        <f>S295*H295</f>
        <v>0</v>
      </c>
      <c r="AR295" s="139" t="s">
        <v>143</v>
      </c>
      <c r="AT295" s="139" t="s">
        <v>128</v>
      </c>
      <c r="AU295" s="139" t="s">
        <v>81</v>
      </c>
      <c r="AY295" s="18" t="s">
        <v>125</v>
      </c>
      <c r="BE295" s="140">
        <f>IF(N295="základní",J295,0)</f>
        <v>0</v>
      </c>
      <c r="BF295" s="140">
        <f>IF(N295="snížená",J295,0)</f>
        <v>0</v>
      </c>
      <c r="BG295" s="140">
        <f>IF(N295="zákl. přenesená",J295,0)</f>
        <v>0</v>
      </c>
      <c r="BH295" s="140">
        <f>IF(N295="sníž. přenesená",J295,0)</f>
        <v>0</v>
      </c>
      <c r="BI295" s="140">
        <f>IF(N295="nulová",J295,0)</f>
        <v>0</v>
      </c>
      <c r="BJ295" s="18" t="s">
        <v>79</v>
      </c>
      <c r="BK295" s="140">
        <f>ROUND(I295*H295,2)</f>
        <v>0</v>
      </c>
      <c r="BL295" s="18" t="s">
        <v>143</v>
      </c>
      <c r="BM295" s="139" t="s">
        <v>478</v>
      </c>
    </row>
    <row r="296" spans="2:65" s="1" customFormat="1" ht="11.25">
      <c r="B296" s="33"/>
      <c r="D296" s="146" t="s">
        <v>209</v>
      </c>
      <c r="F296" s="147" t="s">
        <v>479</v>
      </c>
      <c r="I296" s="148"/>
      <c r="L296" s="33"/>
      <c r="M296" s="149"/>
      <c r="T296" s="54"/>
      <c r="AT296" s="18" t="s">
        <v>209</v>
      </c>
      <c r="AU296" s="18" t="s">
        <v>81</v>
      </c>
    </row>
    <row r="297" spans="2:65" s="12" customFormat="1" ht="11.25">
      <c r="B297" s="150"/>
      <c r="D297" s="151" t="s">
        <v>211</v>
      </c>
      <c r="E297" s="152" t="s">
        <v>19</v>
      </c>
      <c r="F297" s="153" t="s">
        <v>480</v>
      </c>
      <c r="H297" s="152" t="s">
        <v>19</v>
      </c>
      <c r="I297" s="154"/>
      <c r="L297" s="150"/>
      <c r="M297" s="155"/>
      <c r="T297" s="156"/>
      <c r="AT297" s="152" t="s">
        <v>211</v>
      </c>
      <c r="AU297" s="152" t="s">
        <v>81</v>
      </c>
      <c r="AV297" s="12" t="s">
        <v>79</v>
      </c>
      <c r="AW297" s="12" t="s">
        <v>33</v>
      </c>
      <c r="AX297" s="12" t="s">
        <v>72</v>
      </c>
      <c r="AY297" s="152" t="s">
        <v>125</v>
      </c>
    </row>
    <row r="298" spans="2:65" s="13" customFormat="1" ht="11.25">
      <c r="B298" s="157"/>
      <c r="D298" s="151" t="s">
        <v>211</v>
      </c>
      <c r="E298" s="158" t="s">
        <v>19</v>
      </c>
      <c r="F298" s="159" t="s">
        <v>481</v>
      </c>
      <c r="H298" s="160">
        <v>436.23</v>
      </c>
      <c r="I298" s="161"/>
      <c r="L298" s="157"/>
      <c r="M298" s="162"/>
      <c r="T298" s="163"/>
      <c r="AT298" s="158" t="s">
        <v>211</v>
      </c>
      <c r="AU298" s="158" t="s">
        <v>81</v>
      </c>
      <c r="AV298" s="13" t="s">
        <v>81</v>
      </c>
      <c r="AW298" s="13" t="s">
        <v>33</v>
      </c>
      <c r="AX298" s="13" t="s">
        <v>72</v>
      </c>
      <c r="AY298" s="158" t="s">
        <v>125</v>
      </c>
    </row>
    <row r="299" spans="2:65" s="13" customFormat="1" ht="11.25">
      <c r="B299" s="157"/>
      <c r="D299" s="151" t="s">
        <v>211</v>
      </c>
      <c r="E299" s="158" t="s">
        <v>19</v>
      </c>
      <c r="F299" s="159" t="s">
        <v>482</v>
      </c>
      <c r="H299" s="160">
        <v>432.3</v>
      </c>
      <c r="I299" s="161"/>
      <c r="L299" s="157"/>
      <c r="M299" s="162"/>
      <c r="T299" s="163"/>
      <c r="AT299" s="158" t="s">
        <v>211</v>
      </c>
      <c r="AU299" s="158" t="s">
        <v>81</v>
      </c>
      <c r="AV299" s="13" t="s">
        <v>81</v>
      </c>
      <c r="AW299" s="13" t="s">
        <v>33</v>
      </c>
      <c r="AX299" s="13" t="s">
        <v>72</v>
      </c>
      <c r="AY299" s="158" t="s">
        <v>125</v>
      </c>
    </row>
    <row r="300" spans="2:65" s="13" customFormat="1" ht="11.25">
      <c r="B300" s="157"/>
      <c r="D300" s="151" t="s">
        <v>211</v>
      </c>
      <c r="E300" s="158" t="s">
        <v>19</v>
      </c>
      <c r="F300" s="159" t="s">
        <v>483</v>
      </c>
      <c r="H300" s="160">
        <v>125.97</v>
      </c>
      <c r="I300" s="161"/>
      <c r="L300" s="157"/>
      <c r="M300" s="162"/>
      <c r="T300" s="163"/>
      <c r="AT300" s="158" t="s">
        <v>211</v>
      </c>
      <c r="AU300" s="158" t="s">
        <v>81</v>
      </c>
      <c r="AV300" s="13" t="s">
        <v>81</v>
      </c>
      <c r="AW300" s="13" t="s">
        <v>33</v>
      </c>
      <c r="AX300" s="13" t="s">
        <v>72</v>
      </c>
      <c r="AY300" s="158" t="s">
        <v>125</v>
      </c>
    </row>
    <row r="301" spans="2:65" s="13" customFormat="1" ht="11.25">
      <c r="B301" s="157"/>
      <c r="D301" s="151" t="s">
        <v>211</v>
      </c>
      <c r="E301" s="158" t="s">
        <v>19</v>
      </c>
      <c r="F301" s="159" t="s">
        <v>483</v>
      </c>
      <c r="H301" s="160">
        <v>125.97</v>
      </c>
      <c r="I301" s="161"/>
      <c r="L301" s="157"/>
      <c r="M301" s="162"/>
      <c r="T301" s="163"/>
      <c r="AT301" s="158" t="s">
        <v>211</v>
      </c>
      <c r="AU301" s="158" t="s">
        <v>81</v>
      </c>
      <c r="AV301" s="13" t="s">
        <v>81</v>
      </c>
      <c r="AW301" s="13" t="s">
        <v>33</v>
      </c>
      <c r="AX301" s="13" t="s">
        <v>72</v>
      </c>
      <c r="AY301" s="158" t="s">
        <v>125</v>
      </c>
    </row>
    <row r="302" spans="2:65" s="13" customFormat="1" ht="11.25">
      <c r="B302" s="157"/>
      <c r="D302" s="151" t="s">
        <v>211</v>
      </c>
      <c r="E302" s="158" t="s">
        <v>19</v>
      </c>
      <c r="F302" s="159" t="s">
        <v>484</v>
      </c>
      <c r="H302" s="160">
        <v>6.5</v>
      </c>
      <c r="I302" s="161"/>
      <c r="L302" s="157"/>
      <c r="M302" s="162"/>
      <c r="T302" s="163"/>
      <c r="AT302" s="158" t="s">
        <v>211</v>
      </c>
      <c r="AU302" s="158" t="s">
        <v>81</v>
      </c>
      <c r="AV302" s="13" t="s">
        <v>81</v>
      </c>
      <c r="AW302" s="13" t="s">
        <v>33</v>
      </c>
      <c r="AX302" s="13" t="s">
        <v>72</v>
      </c>
      <c r="AY302" s="158" t="s">
        <v>125</v>
      </c>
    </row>
    <row r="303" spans="2:65" s="13" customFormat="1" ht="11.25">
      <c r="B303" s="157"/>
      <c r="D303" s="151" t="s">
        <v>211</v>
      </c>
      <c r="E303" s="158" t="s">
        <v>19</v>
      </c>
      <c r="F303" s="159" t="s">
        <v>485</v>
      </c>
      <c r="H303" s="160">
        <v>10.17</v>
      </c>
      <c r="I303" s="161"/>
      <c r="L303" s="157"/>
      <c r="M303" s="162"/>
      <c r="T303" s="163"/>
      <c r="AT303" s="158" t="s">
        <v>211</v>
      </c>
      <c r="AU303" s="158" t="s">
        <v>81</v>
      </c>
      <c r="AV303" s="13" t="s">
        <v>81</v>
      </c>
      <c r="AW303" s="13" t="s">
        <v>33</v>
      </c>
      <c r="AX303" s="13" t="s">
        <v>72</v>
      </c>
      <c r="AY303" s="158" t="s">
        <v>125</v>
      </c>
    </row>
    <row r="304" spans="2:65" s="13" customFormat="1" ht="11.25">
      <c r="B304" s="157"/>
      <c r="D304" s="151" t="s">
        <v>211</v>
      </c>
      <c r="E304" s="158" t="s">
        <v>19</v>
      </c>
      <c r="F304" s="159" t="s">
        <v>486</v>
      </c>
      <c r="H304" s="160">
        <v>-1.8</v>
      </c>
      <c r="I304" s="161"/>
      <c r="L304" s="157"/>
      <c r="M304" s="162"/>
      <c r="T304" s="163"/>
      <c r="AT304" s="158" t="s">
        <v>211</v>
      </c>
      <c r="AU304" s="158" t="s">
        <v>81</v>
      </c>
      <c r="AV304" s="13" t="s">
        <v>81</v>
      </c>
      <c r="AW304" s="13" t="s">
        <v>33</v>
      </c>
      <c r="AX304" s="13" t="s">
        <v>72</v>
      </c>
      <c r="AY304" s="158" t="s">
        <v>125</v>
      </c>
    </row>
    <row r="305" spans="2:51" s="13" customFormat="1" ht="11.25">
      <c r="B305" s="157"/>
      <c r="D305" s="151" t="s">
        <v>211</v>
      </c>
      <c r="E305" s="158" t="s">
        <v>19</v>
      </c>
      <c r="F305" s="159" t="s">
        <v>487</v>
      </c>
      <c r="H305" s="160">
        <v>-9.36</v>
      </c>
      <c r="I305" s="161"/>
      <c r="L305" s="157"/>
      <c r="M305" s="162"/>
      <c r="T305" s="163"/>
      <c r="AT305" s="158" t="s">
        <v>211</v>
      </c>
      <c r="AU305" s="158" t="s">
        <v>81</v>
      </c>
      <c r="AV305" s="13" t="s">
        <v>81</v>
      </c>
      <c r="AW305" s="13" t="s">
        <v>33</v>
      </c>
      <c r="AX305" s="13" t="s">
        <v>72</v>
      </c>
      <c r="AY305" s="158" t="s">
        <v>125</v>
      </c>
    </row>
    <row r="306" spans="2:51" s="13" customFormat="1" ht="11.25">
      <c r="B306" s="157"/>
      <c r="D306" s="151" t="s">
        <v>211</v>
      </c>
      <c r="E306" s="158" t="s">
        <v>19</v>
      </c>
      <c r="F306" s="159" t="s">
        <v>488</v>
      </c>
      <c r="H306" s="160">
        <v>-16.2</v>
      </c>
      <c r="I306" s="161"/>
      <c r="L306" s="157"/>
      <c r="M306" s="162"/>
      <c r="T306" s="163"/>
      <c r="AT306" s="158" t="s">
        <v>211</v>
      </c>
      <c r="AU306" s="158" t="s">
        <v>81</v>
      </c>
      <c r="AV306" s="13" t="s">
        <v>81</v>
      </c>
      <c r="AW306" s="13" t="s">
        <v>33</v>
      </c>
      <c r="AX306" s="13" t="s">
        <v>72</v>
      </c>
      <c r="AY306" s="158" t="s">
        <v>125</v>
      </c>
    </row>
    <row r="307" spans="2:51" s="13" customFormat="1" ht="11.25">
      <c r="B307" s="157"/>
      <c r="D307" s="151" t="s">
        <v>211</v>
      </c>
      <c r="E307" s="158" t="s">
        <v>19</v>
      </c>
      <c r="F307" s="159" t="s">
        <v>489</v>
      </c>
      <c r="H307" s="160">
        <v>-113.4</v>
      </c>
      <c r="I307" s="161"/>
      <c r="L307" s="157"/>
      <c r="M307" s="162"/>
      <c r="T307" s="163"/>
      <c r="AT307" s="158" t="s">
        <v>211</v>
      </c>
      <c r="AU307" s="158" t="s">
        <v>81</v>
      </c>
      <c r="AV307" s="13" t="s">
        <v>81</v>
      </c>
      <c r="AW307" s="13" t="s">
        <v>33</v>
      </c>
      <c r="AX307" s="13" t="s">
        <v>72</v>
      </c>
      <c r="AY307" s="158" t="s">
        <v>125</v>
      </c>
    </row>
    <row r="308" spans="2:51" s="13" customFormat="1" ht="11.25">
      <c r="B308" s="157"/>
      <c r="D308" s="151" t="s">
        <v>211</v>
      </c>
      <c r="E308" s="158" t="s">
        <v>19</v>
      </c>
      <c r="F308" s="159" t="s">
        <v>490</v>
      </c>
      <c r="H308" s="160">
        <v>-23.4</v>
      </c>
      <c r="I308" s="161"/>
      <c r="L308" s="157"/>
      <c r="M308" s="162"/>
      <c r="T308" s="163"/>
      <c r="AT308" s="158" t="s">
        <v>211</v>
      </c>
      <c r="AU308" s="158" t="s">
        <v>81</v>
      </c>
      <c r="AV308" s="13" t="s">
        <v>81</v>
      </c>
      <c r="AW308" s="13" t="s">
        <v>33</v>
      </c>
      <c r="AX308" s="13" t="s">
        <v>72</v>
      </c>
      <c r="AY308" s="158" t="s">
        <v>125</v>
      </c>
    </row>
    <row r="309" spans="2:51" s="13" customFormat="1" ht="11.25">
      <c r="B309" s="157"/>
      <c r="D309" s="151" t="s">
        <v>211</v>
      </c>
      <c r="E309" s="158" t="s">
        <v>19</v>
      </c>
      <c r="F309" s="159" t="s">
        <v>491</v>
      </c>
      <c r="H309" s="160">
        <v>-3.85</v>
      </c>
      <c r="I309" s="161"/>
      <c r="L309" s="157"/>
      <c r="M309" s="162"/>
      <c r="T309" s="163"/>
      <c r="AT309" s="158" t="s">
        <v>211</v>
      </c>
      <c r="AU309" s="158" t="s">
        <v>81</v>
      </c>
      <c r="AV309" s="13" t="s">
        <v>81</v>
      </c>
      <c r="AW309" s="13" t="s">
        <v>33</v>
      </c>
      <c r="AX309" s="13" t="s">
        <v>72</v>
      </c>
      <c r="AY309" s="158" t="s">
        <v>125</v>
      </c>
    </row>
    <row r="310" spans="2:51" s="13" customFormat="1" ht="11.25">
      <c r="B310" s="157"/>
      <c r="D310" s="151" t="s">
        <v>211</v>
      </c>
      <c r="E310" s="158" t="s">
        <v>19</v>
      </c>
      <c r="F310" s="159" t="s">
        <v>492</v>
      </c>
      <c r="H310" s="160">
        <v>-7.2</v>
      </c>
      <c r="I310" s="161"/>
      <c r="L310" s="157"/>
      <c r="M310" s="162"/>
      <c r="T310" s="163"/>
      <c r="AT310" s="158" t="s">
        <v>211</v>
      </c>
      <c r="AU310" s="158" t="s">
        <v>81</v>
      </c>
      <c r="AV310" s="13" t="s">
        <v>81</v>
      </c>
      <c r="AW310" s="13" t="s">
        <v>33</v>
      </c>
      <c r="AX310" s="13" t="s">
        <v>72</v>
      </c>
      <c r="AY310" s="158" t="s">
        <v>125</v>
      </c>
    </row>
    <row r="311" spans="2:51" s="13" customFormat="1" ht="11.25">
      <c r="B311" s="157"/>
      <c r="D311" s="151" t="s">
        <v>211</v>
      </c>
      <c r="E311" s="158" t="s">
        <v>19</v>
      </c>
      <c r="F311" s="159" t="s">
        <v>493</v>
      </c>
      <c r="H311" s="160">
        <v>-1.44</v>
      </c>
      <c r="I311" s="161"/>
      <c r="L311" s="157"/>
      <c r="M311" s="162"/>
      <c r="T311" s="163"/>
      <c r="AT311" s="158" t="s">
        <v>211</v>
      </c>
      <c r="AU311" s="158" t="s">
        <v>81</v>
      </c>
      <c r="AV311" s="13" t="s">
        <v>81</v>
      </c>
      <c r="AW311" s="13" t="s">
        <v>33</v>
      </c>
      <c r="AX311" s="13" t="s">
        <v>72</v>
      </c>
      <c r="AY311" s="158" t="s">
        <v>125</v>
      </c>
    </row>
    <row r="312" spans="2:51" s="13" customFormat="1" ht="11.25">
      <c r="B312" s="157"/>
      <c r="D312" s="151" t="s">
        <v>211</v>
      </c>
      <c r="E312" s="158" t="s">
        <v>19</v>
      </c>
      <c r="F312" s="159" t="s">
        <v>494</v>
      </c>
      <c r="H312" s="160">
        <v>-1.44</v>
      </c>
      <c r="I312" s="161"/>
      <c r="L312" s="157"/>
      <c r="M312" s="162"/>
      <c r="T312" s="163"/>
      <c r="AT312" s="158" t="s">
        <v>211</v>
      </c>
      <c r="AU312" s="158" t="s">
        <v>81</v>
      </c>
      <c r="AV312" s="13" t="s">
        <v>81</v>
      </c>
      <c r="AW312" s="13" t="s">
        <v>33</v>
      </c>
      <c r="AX312" s="13" t="s">
        <v>72</v>
      </c>
      <c r="AY312" s="158" t="s">
        <v>125</v>
      </c>
    </row>
    <row r="313" spans="2:51" s="13" customFormat="1" ht="11.25">
      <c r="B313" s="157"/>
      <c r="D313" s="151" t="s">
        <v>211</v>
      </c>
      <c r="E313" s="158" t="s">
        <v>19</v>
      </c>
      <c r="F313" s="159" t="s">
        <v>444</v>
      </c>
      <c r="H313" s="160">
        <v>-1.8</v>
      </c>
      <c r="I313" s="161"/>
      <c r="L313" s="157"/>
      <c r="M313" s="162"/>
      <c r="T313" s="163"/>
      <c r="AT313" s="158" t="s">
        <v>211</v>
      </c>
      <c r="AU313" s="158" t="s">
        <v>81</v>
      </c>
      <c r="AV313" s="13" t="s">
        <v>81</v>
      </c>
      <c r="AW313" s="13" t="s">
        <v>33</v>
      </c>
      <c r="AX313" s="13" t="s">
        <v>72</v>
      </c>
      <c r="AY313" s="158" t="s">
        <v>125</v>
      </c>
    </row>
    <row r="314" spans="2:51" s="13" customFormat="1" ht="11.25">
      <c r="B314" s="157"/>
      <c r="D314" s="151" t="s">
        <v>211</v>
      </c>
      <c r="E314" s="158" t="s">
        <v>19</v>
      </c>
      <c r="F314" s="159" t="s">
        <v>495</v>
      </c>
      <c r="H314" s="160">
        <v>1.08</v>
      </c>
      <c r="I314" s="161"/>
      <c r="L314" s="157"/>
      <c r="M314" s="162"/>
      <c r="T314" s="163"/>
      <c r="AT314" s="158" t="s">
        <v>211</v>
      </c>
      <c r="AU314" s="158" t="s">
        <v>81</v>
      </c>
      <c r="AV314" s="13" t="s">
        <v>81</v>
      </c>
      <c r="AW314" s="13" t="s">
        <v>33</v>
      </c>
      <c r="AX314" s="13" t="s">
        <v>72</v>
      </c>
      <c r="AY314" s="158" t="s">
        <v>125</v>
      </c>
    </row>
    <row r="315" spans="2:51" s="13" customFormat="1" ht="11.25">
      <c r="B315" s="157"/>
      <c r="D315" s="151" t="s">
        <v>211</v>
      </c>
      <c r="E315" s="158" t="s">
        <v>19</v>
      </c>
      <c r="F315" s="159" t="s">
        <v>496</v>
      </c>
      <c r="H315" s="160">
        <v>3.7440000000000002</v>
      </c>
      <c r="I315" s="161"/>
      <c r="L315" s="157"/>
      <c r="M315" s="162"/>
      <c r="T315" s="163"/>
      <c r="AT315" s="158" t="s">
        <v>211</v>
      </c>
      <c r="AU315" s="158" t="s">
        <v>81</v>
      </c>
      <c r="AV315" s="13" t="s">
        <v>81</v>
      </c>
      <c r="AW315" s="13" t="s">
        <v>33</v>
      </c>
      <c r="AX315" s="13" t="s">
        <v>72</v>
      </c>
      <c r="AY315" s="158" t="s">
        <v>125</v>
      </c>
    </row>
    <row r="316" spans="2:51" s="13" customFormat="1" ht="11.25">
      <c r="B316" s="157"/>
      <c r="D316" s="151" t="s">
        <v>211</v>
      </c>
      <c r="E316" s="158" t="s">
        <v>19</v>
      </c>
      <c r="F316" s="159" t="s">
        <v>497</v>
      </c>
      <c r="H316" s="160">
        <v>5.4</v>
      </c>
      <c r="I316" s="161"/>
      <c r="L316" s="157"/>
      <c r="M316" s="162"/>
      <c r="T316" s="163"/>
      <c r="AT316" s="158" t="s">
        <v>211</v>
      </c>
      <c r="AU316" s="158" t="s">
        <v>81</v>
      </c>
      <c r="AV316" s="13" t="s">
        <v>81</v>
      </c>
      <c r="AW316" s="13" t="s">
        <v>33</v>
      </c>
      <c r="AX316" s="13" t="s">
        <v>72</v>
      </c>
      <c r="AY316" s="158" t="s">
        <v>125</v>
      </c>
    </row>
    <row r="317" spans="2:51" s="13" customFormat="1" ht="11.25">
      <c r="B317" s="157"/>
      <c r="D317" s="151" t="s">
        <v>211</v>
      </c>
      <c r="E317" s="158" t="s">
        <v>19</v>
      </c>
      <c r="F317" s="159" t="s">
        <v>498</v>
      </c>
      <c r="H317" s="160">
        <v>31.751999999999999</v>
      </c>
      <c r="I317" s="161"/>
      <c r="L317" s="157"/>
      <c r="M317" s="162"/>
      <c r="T317" s="163"/>
      <c r="AT317" s="158" t="s">
        <v>211</v>
      </c>
      <c r="AU317" s="158" t="s">
        <v>81</v>
      </c>
      <c r="AV317" s="13" t="s">
        <v>81</v>
      </c>
      <c r="AW317" s="13" t="s">
        <v>33</v>
      </c>
      <c r="AX317" s="13" t="s">
        <v>72</v>
      </c>
      <c r="AY317" s="158" t="s">
        <v>125</v>
      </c>
    </row>
    <row r="318" spans="2:51" s="13" customFormat="1" ht="11.25">
      <c r="B318" s="157"/>
      <c r="D318" s="151" t="s">
        <v>211</v>
      </c>
      <c r="E318" s="158" t="s">
        <v>19</v>
      </c>
      <c r="F318" s="159" t="s">
        <v>499</v>
      </c>
      <c r="H318" s="160">
        <v>1.845</v>
      </c>
      <c r="I318" s="161"/>
      <c r="L318" s="157"/>
      <c r="M318" s="162"/>
      <c r="T318" s="163"/>
      <c r="AT318" s="158" t="s">
        <v>211</v>
      </c>
      <c r="AU318" s="158" t="s">
        <v>81</v>
      </c>
      <c r="AV318" s="13" t="s">
        <v>81</v>
      </c>
      <c r="AW318" s="13" t="s">
        <v>33</v>
      </c>
      <c r="AX318" s="13" t="s">
        <v>72</v>
      </c>
      <c r="AY318" s="158" t="s">
        <v>125</v>
      </c>
    </row>
    <row r="319" spans="2:51" s="13" customFormat="1" ht="11.25">
      <c r="B319" s="157"/>
      <c r="D319" s="151" t="s">
        <v>211</v>
      </c>
      <c r="E319" s="158" t="s">
        <v>19</v>
      </c>
      <c r="F319" s="159" t="s">
        <v>500</v>
      </c>
      <c r="H319" s="160">
        <v>2.4119999999999999</v>
      </c>
      <c r="I319" s="161"/>
      <c r="L319" s="157"/>
      <c r="M319" s="162"/>
      <c r="T319" s="163"/>
      <c r="AT319" s="158" t="s">
        <v>211</v>
      </c>
      <c r="AU319" s="158" t="s">
        <v>81</v>
      </c>
      <c r="AV319" s="13" t="s">
        <v>81</v>
      </c>
      <c r="AW319" s="13" t="s">
        <v>33</v>
      </c>
      <c r="AX319" s="13" t="s">
        <v>72</v>
      </c>
      <c r="AY319" s="158" t="s">
        <v>125</v>
      </c>
    </row>
    <row r="320" spans="2:51" s="13" customFormat="1" ht="11.25">
      <c r="B320" s="157"/>
      <c r="D320" s="151" t="s">
        <v>211</v>
      </c>
      <c r="E320" s="158" t="s">
        <v>19</v>
      </c>
      <c r="F320" s="159" t="s">
        <v>501</v>
      </c>
      <c r="H320" s="160">
        <v>1.296</v>
      </c>
      <c r="I320" s="161"/>
      <c r="L320" s="157"/>
      <c r="M320" s="162"/>
      <c r="T320" s="163"/>
      <c r="AT320" s="158" t="s">
        <v>211</v>
      </c>
      <c r="AU320" s="158" t="s">
        <v>81</v>
      </c>
      <c r="AV320" s="13" t="s">
        <v>81</v>
      </c>
      <c r="AW320" s="13" t="s">
        <v>33</v>
      </c>
      <c r="AX320" s="13" t="s">
        <v>72</v>
      </c>
      <c r="AY320" s="158" t="s">
        <v>125</v>
      </c>
    </row>
    <row r="321" spans="2:65" s="13" customFormat="1" ht="11.25">
      <c r="B321" s="157"/>
      <c r="D321" s="151" t="s">
        <v>211</v>
      </c>
      <c r="E321" s="158" t="s">
        <v>19</v>
      </c>
      <c r="F321" s="159" t="s">
        <v>502</v>
      </c>
      <c r="H321" s="160">
        <v>0.432</v>
      </c>
      <c r="I321" s="161"/>
      <c r="L321" s="157"/>
      <c r="M321" s="162"/>
      <c r="T321" s="163"/>
      <c r="AT321" s="158" t="s">
        <v>211</v>
      </c>
      <c r="AU321" s="158" t="s">
        <v>81</v>
      </c>
      <c r="AV321" s="13" t="s">
        <v>81</v>
      </c>
      <c r="AW321" s="13" t="s">
        <v>33</v>
      </c>
      <c r="AX321" s="13" t="s">
        <v>72</v>
      </c>
      <c r="AY321" s="158" t="s">
        <v>125</v>
      </c>
    </row>
    <row r="322" spans="2:65" s="13" customFormat="1" ht="11.25">
      <c r="B322" s="157"/>
      <c r="D322" s="151" t="s">
        <v>211</v>
      </c>
      <c r="E322" s="158" t="s">
        <v>19</v>
      </c>
      <c r="F322" s="159" t="s">
        <v>503</v>
      </c>
      <c r="H322" s="160">
        <v>0.624</v>
      </c>
      <c r="I322" s="161"/>
      <c r="L322" s="157"/>
      <c r="M322" s="162"/>
      <c r="T322" s="163"/>
      <c r="AT322" s="158" t="s">
        <v>211</v>
      </c>
      <c r="AU322" s="158" t="s">
        <v>81</v>
      </c>
      <c r="AV322" s="13" t="s">
        <v>81</v>
      </c>
      <c r="AW322" s="13" t="s">
        <v>33</v>
      </c>
      <c r="AX322" s="13" t="s">
        <v>72</v>
      </c>
      <c r="AY322" s="158" t="s">
        <v>125</v>
      </c>
    </row>
    <row r="323" spans="2:65" s="14" customFormat="1" ht="11.25">
      <c r="B323" s="164"/>
      <c r="D323" s="151" t="s">
        <v>211</v>
      </c>
      <c r="E323" s="165" t="s">
        <v>19</v>
      </c>
      <c r="F323" s="166" t="s">
        <v>229</v>
      </c>
      <c r="H323" s="167">
        <v>1005.8350000000003</v>
      </c>
      <c r="I323" s="168"/>
      <c r="L323" s="164"/>
      <c r="M323" s="169"/>
      <c r="T323" s="170"/>
      <c r="AT323" s="165" t="s">
        <v>211</v>
      </c>
      <c r="AU323" s="165" t="s">
        <v>81</v>
      </c>
      <c r="AV323" s="14" t="s">
        <v>143</v>
      </c>
      <c r="AW323" s="14" t="s">
        <v>33</v>
      </c>
      <c r="AX323" s="14" t="s">
        <v>79</v>
      </c>
      <c r="AY323" s="165" t="s">
        <v>125</v>
      </c>
    </row>
    <row r="324" spans="2:65" s="1" customFormat="1" ht="24.2" customHeight="1">
      <c r="B324" s="33"/>
      <c r="C324" s="128" t="s">
        <v>504</v>
      </c>
      <c r="D324" s="128" t="s">
        <v>128</v>
      </c>
      <c r="E324" s="129" t="s">
        <v>505</v>
      </c>
      <c r="F324" s="130" t="s">
        <v>506</v>
      </c>
      <c r="G324" s="131" t="s">
        <v>206</v>
      </c>
      <c r="H324" s="132">
        <v>1005.835</v>
      </c>
      <c r="I324" s="133"/>
      <c r="J324" s="134">
        <f>ROUND(I324*H324,2)</f>
        <v>0</v>
      </c>
      <c r="K324" s="130" t="s">
        <v>207</v>
      </c>
      <c r="L324" s="33"/>
      <c r="M324" s="135" t="s">
        <v>19</v>
      </c>
      <c r="N324" s="136" t="s">
        <v>43</v>
      </c>
      <c r="P324" s="137">
        <f>O324*H324</f>
        <v>0</v>
      </c>
      <c r="Q324" s="137">
        <v>1.146E-2</v>
      </c>
      <c r="R324" s="137">
        <f>Q324*H324</f>
        <v>11.526869100000001</v>
      </c>
      <c r="S324" s="137">
        <v>0</v>
      </c>
      <c r="T324" s="138">
        <f>S324*H324</f>
        <v>0</v>
      </c>
      <c r="AR324" s="139" t="s">
        <v>143</v>
      </c>
      <c r="AT324" s="139" t="s">
        <v>128</v>
      </c>
      <c r="AU324" s="139" t="s">
        <v>81</v>
      </c>
      <c r="AY324" s="18" t="s">
        <v>125</v>
      </c>
      <c r="BE324" s="140">
        <f>IF(N324="základní",J324,0)</f>
        <v>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8" t="s">
        <v>79</v>
      </c>
      <c r="BK324" s="140">
        <f>ROUND(I324*H324,2)</f>
        <v>0</v>
      </c>
      <c r="BL324" s="18" t="s">
        <v>143</v>
      </c>
      <c r="BM324" s="139" t="s">
        <v>507</v>
      </c>
    </row>
    <row r="325" spans="2:65" s="1" customFormat="1" ht="11.25">
      <c r="B325" s="33"/>
      <c r="D325" s="146" t="s">
        <v>209</v>
      </c>
      <c r="F325" s="147" t="s">
        <v>508</v>
      </c>
      <c r="I325" s="148"/>
      <c r="L325" s="33"/>
      <c r="M325" s="149"/>
      <c r="T325" s="54"/>
      <c r="AT325" s="18" t="s">
        <v>209</v>
      </c>
      <c r="AU325" s="18" t="s">
        <v>81</v>
      </c>
    </row>
    <row r="326" spans="2:65" s="12" customFormat="1" ht="11.25">
      <c r="B326" s="150"/>
      <c r="D326" s="151" t="s">
        <v>211</v>
      </c>
      <c r="E326" s="152" t="s">
        <v>19</v>
      </c>
      <c r="F326" s="153" t="s">
        <v>480</v>
      </c>
      <c r="H326" s="152" t="s">
        <v>19</v>
      </c>
      <c r="I326" s="154"/>
      <c r="L326" s="150"/>
      <c r="M326" s="155"/>
      <c r="T326" s="156"/>
      <c r="AT326" s="152" t="s">
        <v>211</v>
      </c>
      <c r="AU326" s="152" t="s">
        <v>81</v>
      </c>
      <c r="AV326" s="12" t="s">
        <v>79</v>
      </c>
      <c r="AW326" s="12" t="s">
        <v>33</v>
      </c>
      <c r="AX326" s="12" t="s">
        <v>72</v>
      </c>
      <c r="AY326" s="152" t="s">
        <v>125</v>
      </c>
    </row>
    <row r="327" spans="2:65" s="13" customFormat="1" ht="11.25">
      <c r="B327" s="157"/>
      <c r="D327" s="151" t="s">
        <v>211</v>
      </c>
      <c r="E327" s="158" t="s">
        <v>19</v>
      </c>
      <c r="F327" s="159" t="s">
        <v>481</v>
      </c>
      <c r="H327" s="160">
        <v>436.23</v>
      </c>
      <c r="I327" s="161"/>
      <c r="L327" s="157"/>
      <c r="M327" s="162"/>
      <c r="T327" s="163"/>
      <c r="AT327" s="158" t="s">
        <v>211</v>
      </c>
      <c r="AU327" s="158" t="s">
        <v>81</v>
      </c>
      <c r="AV327" s="13" t="s">
        <v>81</v>
      </c>
      <c r="AW327" s="13" t="s">
        <v>33</v>
      </c>
      <c r="AX327" s="13" t="s">
        <v>72</v>
      </c>
      <c r="AY327" s="158" t="s">
        <v>125</v>
      </c>
    </row>
    <row r="328" spans="2:65" s="13" customFormat="1" ht="11.25">
      <c r="B328" s="157"/>
      <c r="D328" s="151" t="s">
        <v>211</v>
      </c>
      <c r="E328" s="158" t="s">
        <v>19</v>
      </c>
      <c r="F328" s="159" t="s">
        <v>482</v>
      </c>
      <c r="H328" s="160">
        <v>432.3</v>
      </c>
      <c r="I328" s="161"/>
      <c r="L328" s="157"/>
      <c r="M328" s="162"/>
      <c r="T328" s="163"/>
      <c r="AT328" s="158" t="s">
        <v>211</v>
      </c>
      <c r="AU328" s="158" t="s">
        <v>81</v>
      </c>
      <c r="AV328" s="13" t="s">
        <v>81</v>
      </c>
      <c r="AW328" s="13" t="s">
        <v>33</v>
      </c>
      <c r="AX328" s="13" t="s">
        <v>72</v>
      </c>
      <c r="AY328" s="158" t="s">
        <v>125</v>
      </c>
    </row>
    <row r="329" spans="2:65" s="13" customFormat="1" ht="11.25">
      <c r="B329" s="157"/>
      <c r="D329" s="151" t="s">
        <v>211</v>
      </c>
      <c r="E329" s="158" t="s">
        <v>19</v>
      </c>
      <c r="F329" s="159" t="s">
        <v>483</v>
      </c>
      <c r="H329" s="160">
        <v>125.97</v>
      </c>
      <c r="I329" s="161"/>
      <c r="L329" s="157"/>
      <c r="M329" s="162"/>
      <c r="T329" s="163"/>
      <c r="AT329" s="158" t="s">
        <v>211</v>
      </c>
      <c r="AU329" s="158" t="s">
        <v>81</v>
      </c>
      <c r="AV329" s="13" t="s">
        <v>81</v>
      </c>
      <c r="AW329" s="13" t="s">
        <v>33</v>
      </c>
      <c r="AX329" s="13" t="s">
        <v>72</v>
      </c>
      <c r="AY329" s="158" t="s">
        <v>125</v>
      </c>
    </row>
    <row r="330" spans="2:65" s="13" customFormat="1" ht="11.25">
      <c r="B330" s="157"/>
      <c r="D330" s="151" t="s">
        <v>211</v>
      </c>
      <c r="E330" s="158" t="s">
        <v>19</v>
      </c>
      <c r="F330" s="159" t="s">
        <v>483</v>
      </c>
      <c r="H330" s="160">
        <v>125.97</v>
      </c>
      <c r="I330" s="161"/>
      <c r="L330" s="157"/>
      <c r="M330" s="162"/>
      <c r="T330" s="163"/>
      <c r="AT330" s="158" t="s">
        <v>211</v>
      </c>
      <c r="AU330" s="158" t="s">
        <v>81</v>
      </c>
      <c r="AV330" s="13" t="s">
        <v>81</v>
      </c>
      <c r="AW330" s="13" t="s">
        <v>33</v>
      </c>
      <c r="AX330" s="13" t="s">
        <v>72</v>
      </c>
      <c r="AY330" s="158" t="s">
        <v>125</v>
      </c>
    </row>
    <row r="331" spans="2:65" s="13" customFormat="1" ht="11.25">
      <c r="B331" s="157"/>
      <c r="D331" s="151" t="s">
        <v>211</v>
      </c>
      <c r="E331" s="158" t="s">
        <v>19</v>
      </c>
      <c r="F331" s="159" t="s">
        <v>484</v>
      </c>
      <c r="H331" s="160">
        <v>6.5</v>
      </c>
      <c r="I331" s="161"/>
      <c r="L331" s="157"/>
      <c r="M331" s="162"/>
      <c r="T331" s="163"/>
      <c r="AT331" s="158" t="s">
        <v>211</v>
      </c>
      <c r="AU331" s="158" t="s">
        <v>81</v>
      </c>
      <c r="AV331" s="13" t="s">
        <v>81</v>
      </c>
      <c r="AW331" s="13" t="s">
        <v>33</v>
      </c>
      <c r="AX331" s="13" t="s">
        <v>72</v>
      </c>
      <c r="AY331" s="158" t="s">
        <v>125</v>
      </c>
    </row>
    <row r="332" spans="2:65" s="13" customFormat="1" ht="11.25">
      <c r="B332" s="157"/>
      <c r="D332" s="151" t="s">
        <v>211</v>
      </c>
      <c r="E332" s="158" t="s">
        <v>19</v>
      </c>
      <c r="F332" s="159" t="s">
        <v>485</v>
      </c>
      <c r="H332" s="160">
        <v>10.17</v>
      </c>
      <c r="I332" s="161"/>
      <c r="L332" s="157"/>
      <c r="M332" s="162"/>
      <c r="T332" s="163"/>
      <c r="AT332" s="158" t="s">
        <v>211</v>
      </c>
      <c r="AU332" s="158" t="s">
        <v>81</v>
      </c>
      <c r="AV332" s="13" t="s">
        <v>81</v>
      </c>
      <c r="AW332" s="13" t="s">
        <v>33</v>
      </c>
      <c r="AX332" s="13" t="s">
        <v>72</v>
      </c>
      <c r="AY332" s="158" t="s">
        <v>125</v>
      </c>
    </row>
    <row r="333" spans="2:65" s="13" customFormat="1" ht="11.25">
      <c r="B333" s="157"/>
      <c r="D333" s="151" t="s">
        <v>211</v>
      </c>
      <c r="E333" s="158" t="s">
        <v>19</v>
      </c>
      <c r="F333" s="159" t="s">
        <v>486</v>
      </c>
      <c r="H333" s="160">
        <v>-1.8</v>
      </c>
      <c r="I333" s="161"/>
      <c r="L333" s="157"/>
      <c r="M333" s="162"/>
      <c r="T333" s="163"/>
      <c r="AT333" s="158" t="s">
        <v>211</v>
      </c>
      <c r="AU333" s="158" t="s">
        <v>81</v>
      </c>
      <c r="AV333" s="13" t="s">
        <v>81</v>
      </c>
      <c r="AW333" s="13" t="s">
        <v>33</v>
      </c>
      <c r="AX333" s="13" t="s">
        <v>72</v>
      </c>
      <c r="AY333" s="158" t="s">
        <v>125</v>
      </c>
    </row>
    <row r="334" spans="2:65" s="13" customFormat="1" ht="11.25">
      <c r="B334" s="157"/>
      <c r="D334" s="151" t="s">
        <v>211</v>
      </c>
      <c r="E334" s="158" t="s">
        <v>19</v>
      </c>
      <c r="F334" s="159" t="s">
        <v>487</v>
      </c>
      <c r="H334" s="160">
        <v>-9.36</v>
      </c>
      <c r="I334" s="161"/>
      <c r="L334" s="157"/>
      <c r="M334" s="162"/>
      <c r="T334" s="163"/>
      <c r="AT334" s="158" t="s">
        <v>211</v>
      </c>
      <c r="AU334" s="158" t="s">
        <v>81</v>
      </c>
      <c r="AV334" s="13" t="s">
        <v>81</v>
      </c>
      <c r="AW334" s="13" t="s">
        <v>33</v>
      </c>
      <c r="AX334" s="13" t="s">
        <v>72</v>
      </c>
      <c r="AY334" s="158" t="s">
        <v>125</v>
      </c>
    </row>
    <row r="335" spans="2:65" s="13" customFormat="1" ht="11.25">
      <c r="B335" s="157"/>
      <c r="D335" s="151" t="s">
        <v>211</v>
      </c>
      <c r="E335" s="158" t="s">
        <v>19</v>
      </c>
      <c r="F335" s="159" t="s">
        <v>488</v>
      </c>
      <c r="H335" s="160">
        <v>-16.2</v>
      </c>
      <c r="I335" s="161"/>
      <c r="L335" s="157"/>
      <c r="M335" s="162"/>
      <c r="T335" s="163"/>
      <c r="AT335" s="158" t="s">
        <v>211</v>
      </c>
      <c r="AU335" s="158" t="s">
        <v>81</v>
      </c>
      <c r="AV335" s="13" t="s">
        <v>81</v>
      </c>
      <c r="AW335" s="13" t="s">
        <v>33</v>
      </c>
      <c r="AX335" s="13" t="s">
        <v>72</v>
      </c>
      <c r="AY335" s="158" t="s">
        <v>125</v>
      </c>
    </row>
    <row r="336" spans="2:65" s="13" customFormat="1" ht="11.25">
      <c r="B336" s="157"/>
      <c r="D336" s="151" t="s">
        <v>211</v>
      </c>
      <c r="E336" s="158" t="s">
        <v>19</v>
      </c>
      <c r="F336" s="159" t="s">
        <v>489</v>
      </c>
      <c r="H336" s="160">
        <v>-113.4</v>
      </c>
      <c r="I336" s="161"/>
      <c r="L336" s="157"/>
      <c r="M336" s="162"/>
      <c r="T336" s="163"/>
      <c r="AT336" s="158" t="s">
        <v>211</v>
      </c>
      <c r="AU336" s="158" t="s">
        <v>81</v>
      </c>
      <c r="AV336" s="13" t="s">
        <v>81</v>
      </c>
      <c r="AW336" s="13" t="s">
        <v>33</v>
      </c>
      <c r="AX336" s="13" t="s">
        <v>72</v>
      </c>
      <c r="AY336" s="158" t="s">
        <v>125</v>
      </c>
    </row>
    <row r="337" spans="2:51" s="13" customFormat="1" ht="11.25">
      <c r="B337" s="157"/>
      <c r="D337" s="151" t="s">
        <v>211</v>
      </c>
      <c r="E337" s="158" t="s">
        <v>19</v>
      </c>
      <c r="F337" s="159" t="s">
        <v>490</v>
      </c>
      <c r="H337" s="160">
        <v>-23.4</v>
      </c>
      <c r="I337" s="161"/>
      <c r="L337" s="157"/>
      <c r="M337" s="162"/>
      <c r="T337" s="163"/>
      <c r="AT337" s="158" t="s">
        <v>211</v>
      </c>
      <c r="AU337" s="158" t="s">
        <v>81</v>
      </c>
      <c r="AV337" s="13" t="s">
        <v>81</v>
      </c>
      <c r="AW337" s="13" t="s">
        <v>33</v>
      </c>
      <c r="AX337" s="13" t="s">
        <v>72</v>
      </c>
      <c r="AY337" s="158" t="s">
        <v>125</v>
      </c>
    </row>
    <row r="338" spans="2:51" s="13" customFormat="1" ht="11.25">
      <c r="B338" s="157"/>
      <c r="D338" s="151" t="s">
        <v>211</v>
      </c>
      <c r="E338" s="158" t="s">
        <v>19</v>
      </c>
      <c r="F338" s="159" t="s">
        <v>491</v>
      </c>
      <c r="H338" s="160">
        <v>-3.85</v>
      </c>
      <c r="I338" s="161"/>
      <c r="L338" s="157"/>
      <c r="M338" s="162"/>
      <c r="T338" s="163"/>
      <c r="AT338" s="158" t="s">
        <v>211</v>
      </c>
      <c r="AU338" s="158" t="s">
        <v>81</v>
      </c>
      <c r="AV338" s="13" t="s">
        <v>81</v>
      </c>
      <c r="AW338" s="13" t="s">
        <v>33</v>
      </c>
      <c r="AX338" s="13" t="s">
        <v>72</v>
      </c>
      <c r="AY338" s="158" t="s">
        <v>125</v>
      </c>
    </row>
    <row r="339" spans="2:51" s="13" customFormat="1" ht="11.25">
      <c r="B339" s="157"/>
      <c r="D339" s="151" t="s">
        <v>211</v>
      </c>
      <c r="E339" s="158" t="s">
        <v>19</v>
      </c>
      <c r="F339" s="159" t="s">
        <v>492</v>
      </c>
      <c r="H339" s="160">
        <v>-7.2</v>
      </c>
      <c r="I339" s="161"/>
      <c r="L339" s="157"/>
      <c r="M339" s="162"/>
      <c r="T339" s="163"/>
      <c r="AT339" s="158" t="s">
        <v>211</v>
      </c>
      <c r="AU339" s="158" t="s">
        <v>81</v>
      </c>
      <c r="AV339" s="13" t="s">
        <v>81</v>
      </c>
      <c r="AW339" s="13" t="s">
        <v>33</v>
      </c>
      <c r="AX339" s="13" t="s">
        <v>72</v>
      </c>
      <c r="AY339" s="158" t="s">
        <v>125</v>
      </c>
    </row>
    <row r="340" spans="2:51" s="13" customFormat="1" ht="11.25">
      <c r="B340" s="157"/>
      <c r="D340" s="151" t="s">
        <v>211</v>
      </c>
      <c r="E340" s="158" t="s">
        <v>19</v>
      </c>
      <c r="F340" s="159" t="s">
        <v>493</v>
      </c>
      <c r="H340" s="160">
        <v>-1.44</v>
      </c>
      <c r="I340" s="161"/>
      <c r="L340" s="157"/>
      <c r="M340" s="162"/>
      <c r="T340" s="163"/>
      <c r="AT340" s="158" t="s">
        <v>211</v>
      </c>
      <c r="AU340" s="158" t="s">
        <v>81</v>
      </c>
      <c r="AV340" s="13" t="s">
        <v>81</v>
      </c>
      <c r="AW340" s="13" t="s">
        <v>33</v>
      </c>
      <c r="AX340" s="13" t="s">
        <v>72</v>
      </c>
      <c r="AY340" s="158" t="s">
        <v>125</v>
      </c>
    </row>
    <row r="341" spans="2:51" s="13" customFormat="1" ht="11.25">
      <c r="B341" s="157"/>
      <c r="D341" s="151" t="s">
        <v>211</v>
      </c>
      <c r="E341" s="158" t="s">
        <v>19</v>
      </c>
      <c r="F341" s="159" t="s">
        <v>494</v>
      </c>
      <c r="H341" s="160">
        <v>-1.44</v>
      </c>
      <c r="I341" s="161"/>
      <c r="L341" s="157"/>
      <c r="M341" s="162"/>
      <c r="T341" s="163"/>
      <c r="AT341" s="158" t="s">
        <v>211</v>
      </c>
      <c r="AU341" s="158" t="s">
        <v>81</v>
      </c>
      <c r="AV341" s="13" t="s">
        <v>81</v>
      </c>
      <c r="AW341" s="13" t="s">
        <v>33</v>
      </c>
      <c r="AX341" s="13" t="s">
        <v>72</v>
      </c>
      <c r="AY341" s="158" t="s">
        <v>125</v>
      </c>
    </row>
    <row r="342" spans="2:51" s="13" customFormat="1" ht="11.25">
      <c r="B342" s="157"/>
      <c r="D342" s="151" t="s">
        <v>211</v>
      </c>
      <c r="E342" s="158" t="s">
        <v>19</v>
      </c>
      <c r="F342" s="159" t="s">
        <v>444</v>
      </c>
      <c r="H342" s="160">
        <v>-1.8</v>
      </c>
      <c r="I342" s="161"/>
      <c r="L342" s="157"/>
      <c r="M342" s="162"/>
      <c r="T342" s="163"/>
      <c r="AT342" s="158" t="s">
        <v>211</v>
      </c>
      <c r="AU342" s="158" t="s">
        <v>81</v>
      </c>
      <c r="AV342" s="13" t="s">
        <v>81</v>
      </c>
      <c r="AW342" s="13" t="s">
        <v>33</v>
      </c>
      <c r="AX342" s="13" t="s">
        <v>72</v>
      </c>
      <c r="AY342" s="158" t="s">
        <v>125</v>
      </c>
    </row>
    <row r="343" spans="2:51" s="13" customFormat="1" ht="11.25">
      <c r="B343" s="157"/>
      <c r="D343" s="151" t="s">
        <v>211</v>
      </c>
      <c r="E343" s="158" t="s">
        <v>19</v>
      </c>
      <c r="F343" s="159" t="s">
        <v>495</v>
      </c>
      <c r="H343" s="160">
        <v>1.08</v>
      </c>
      <c r="I343" s="161"/>
      <c r="L343" s="157"/>
      <c r="M343" s="162"/>
      <c r="T343" s="163"/>
      <c r="AT343" s="158" t="s">
        <v>211</v>
      </c>
      <c r="AU343" s="158" t="s">
        <v>81</v>
      </c>
      <c r="AV343" s="13" t="s">
        <v>81</v>
      </c>
      <c r="AW343" s="13" t="s">
        <v>33</v>
      </c>
      <c r="AX343" s="13" t="s">
        <v>72</v>
      </c>
      <c r="AY343" s="158" t="s">
        <v>125</v>
      </c>
    </row>
    <row r="344" spans="2:51" s="13" customFormat="1" ht="11.25">
      <c r="B344" s="157"/>
      <c r="D344" s="151" t="s">
        <v>211</v>
      </c>
      <c r="E344" s="158" t="s">
        <v>19</v>
      </c>
      <c r="F344" s="159" t="s">
        <v>496</v>
      </c>
      <c r="H344" s="160">
        <v>3.7440000000000002</v>
      </c>
      <c r="I344" s="161"/>
      <c r="L344" s="157"/>
      <c r="M344" s="162"/>
      <c r="T344" s="163"/>
      <c r="AT344" s="158" t="s">
        <v>211</v>
      </c>
      <c r="AU344" s="158" t="s">
        <v>81</v>
      </c>
      <c r="AV344" s="13" t="s">
        <v>81</v>
      </c>
      <c r="AW344" s="13" t="s">
        <v>33</v>
      </c>
      <c r="AX344" s="13" t="s">
        <v>72</v>
      </c>
      <c r="AY344" s="158" t="s">
        <v>125</v>
      </c>
    </row>
    <row r="345" spans="2:51" s="13" customFormat="1" ht="11.25">
      <c r="B345" s="157"/>
      <c r="D345" s="151" t="s">
        <v>211</v>
      </c>
      <c r="E345" s="158" t="s">
        <v>19</v>
      </c>
      <c r="F345" s="159" t="s">
        <v>497</v>
      </c>
      <c r="H345" s="160">
        <v>5.4</v>
      </c>
      <c r="I345" s="161"/>
      <c r="L345" s="157"/>
      <c r="M345" s="162"/>
      <c r="T345" s="163"/>
      <c r="AT345" s="158" t="s">
        <v>211</v>
      </c>
      <c r="AU345" s="158" t="s">
        <v>81</v>
      </c>
      <c r="AV345" s="13" t="s">
        <v>81</v>
      </c>
      <c r="AW345" s="13" t="s">
        <v>33</v>
      </c>
      <c r="AX345" s="13" t="s">
        <v>72</v>
      </c>
      <c r="AY345" s="158" t="s">
        <v>125</v>
      </c>
    </row>
    <row r="346" spans="2:51" s="13" customFormat="1" ht="11.25">
      <c r="B346" s="157"/>
      <c r="D346" s="151" t="s">
        <v>211</v>
      </c>
      <c r="E346" s="158" t="s">
        <v>19</v>
      </c>
      <c r="F346" s="159" t="s">
        <v>498</v>
      </c>
      <c r="H346" s="160">
        <v>31.751999999999999</v>
      </c>
      <c r="I346" s="161"/>
      <c r="L346" s="157"/>
      <c r="M346" s="162"/>
      <c r="T346" s="163"/>
      <c r="AT346" s="158" t="s">
        <v>211</v>
      </c>
      <c r="AU346" s="158" t="s">
        <v>81</v>
      </c>
      <c r="AV346" s="13" t="s">
        <v>81</v>
      </c>
      <c r="AW346" s="13" t="s">
        <v>33</v>
      </c>
      <c r="AX346" s="13" t="s">
        <v>72</v>
      </c>
      <c r="AY346" s="158" t="s">
        <v>125</v>
      </c>
    </row>
    <row r="347" spans="2:51" s="13" customFormat="1" ht="11.25">
      <c r="B347" s="157"/>
      <c r="D347" s="151" t="s">
        <v>211</v>
      </c>
      <c r="E347" s="158" t="s">
        <v>19</v>
      </c>
      <c r="F347" s="159" t="s">
        <v>499</v>
      </c>
      <c r="H347" s="160">
        <v>1.845</v>
      </c>
      <c r="I347" s="161"/>
      <c r="L347" s="157"/>
      <c r="M347" s="162"/>
      <c r="T347" s="163"/>
      <c r="AT347" s="158" t="s">
        <v>211</v>
      </c>
      <c r="AU347" s="158" t="s">
        <v>81</v>
      </c>
      <c r="AV347" s="13" t="s">
        <v>81</v>
      </c>
      <c r="AW347" s="13" t="s">
        <v>33</v>
      </c>
      <c r="AX347" s="13" t="s">
        <v>72</v>
      </c>
      <c r="AY347" s="158" t="s">
        <v>125</v>
      </c>
    </row>
    <row r="348" spans="2:51" s="13" customFormat="1" ht="11.25">
      <c r="B348" s="157"/>
      <c r="D348" s="151" t="s">
        <v>211</v>
      </c>
      <c r="E348" s="158" t="s">
        <v>19</v>
      </c>
      <c r="F348" s="159" t="s">
        <v>500</v>
      </c>
      <c r="H348" s="160">
        <v>2.4119999999999999</v>
      </c>
      <c r="I348" s="161"/>
      <c r="L348" s="157"/>
      <c r="M348" s="162"/>
      <c r="T348" s="163"/>
      <c r="AT348" s="158" t="s">
        <v>211</v>
      </c>
      <c r="AU348" s="158" t="s">
        <v>81</v>
      </c>
      <c r="AV348" s="13" t="s">
        <v>81</v>
      </c>
      <c r="AW348" s="13" t="s">
        <v>33</v>
      </c>
      <c r="AX348" s="13" t="s">
        <v>72</v>
      </c>
      <c r="AY348" s="158" t="s">
        <v>125</v>
      </c>
    </row>
    <row r="349" spans="2:51" s="13" customFormat="1" ht="11.25">
      <c r="B349" s="157"/>
      <c r="D349" s="151" t="s">
        <v>211</v>
      </c>
      <c r="E349" s="158" t="s">
        <v>19</v>
      </c>
      <c r="F349" s="159" t="s">
        <v>501</v>
      </c>
      <c r="H349" s="160">
        <v>1.296</v>
      </c>
      <c r="I349" s="161"/>
      <c r="L349" s="157"/>
      <c r="M349" s="162"/>
      <c r="T349" s="163"/>
      <c r="AT349" s="158" t="s">
        <v>211</v>
      </c>
      <c r="AU349" s="158" t="s">
        <v>81</v>
      </c>
      <c r="AV349" s="13" t="s">
        <v>81</v>
      </c>
      <c r="AW349" s="13" t="s">
        <v>33</v>
      </c>
      <c r="AX349" s="13" t="s">
        <v>72</v>
      </c>
      <c r="AY349" s="158" t="s">
        <v>125</v>
      </c>
    </row>
    <row r="350" spans="2:51" s="13" customFormat="1" ht="11.25">
      <c r="B350" s="157"/>
      <c r="D350" s="151" t="s">
        <v>211</v>
      </c>
      <c r="E350" s="158" t="s">
        <v>19</v>
      </c>
      <c r="F350" s="159" t="s">
        <v>502</v>
      </c>
      <c r="H350" s="160">
        <v>0.432</v>
      </c>
      <c r="I350" s="161"/>
      <c r="L350" s="157"/>
      <c r="M350" s="162"/>
      <c r="T350" s="163"/>
      <c r="AT350" s="158" t="s">
        <v>211</v>
      </c>
      <c r="AU350" s="158" t="s">
        <v>81</v>
      </c>
      <c r="AV350" s="13" t="s">
        <v>81</v>
      </c>
      <c r="AW350" s="13" t="s">
        <v>33</v>
      </c>
      <c r="AX350" s="13" t="s">
        <v>72</v>
      </c>
      <c r="AY350" s="158" t="s">
        <v>125</v>
      </c>
    </row>
    <row r="351" spans="2:51" s="13" customFormat="1" ht="11.25">
      <c r="B351" s="157"/>
      <c r="D351" s="151" t="s">
        <v>211</v>
      </c>
      <c r="E351" s="158" t="s">
        <v>19</v>
      </c>
      <c r="F351" s="159" t="s">
        <v>503</v>
      </c>
      <c r="H351" s="160">
        <v>0.624</v>
      </c>
      <c r="I351" s="161"/>
      <c r="L351" s="157"/>
      <c r="M351" s="162"/>
      <c r="T351" s="163"/>
      <c r="AT351" s="158" t="s">
        <v>211</v>
      </c>
      <c r="AU351" s="158" t="s">
        <v>81</v>
      </c>
      <c r="AV351" s="13" t="s">
        <v>81</v>
      </c>
      <c r="AW351" s="13" t="s">
        <v>33</v>
      </c>
      <c r="AX351" s="13" t="s">
        <v>72</v>
      </c>
      <c r="AY351" s="158" t="s">
        <v>125</v>
      </c>
    </row>
    <row r="352" spans="2:51" s="14" customFormat="1" ht="11.25">
      <c r="B352" s="164"/>
      <c r="D352" s="151" t="s">
        <v>211</v>
      </c>
      <c r="E352" s="165" t="s">
        <v>19</v>
      </c>
      <c r="F352" s="166" t="s">
        <v>229</v>
      </c>
      <c r="H352" s="167">
        <v>1005.8350000000003</v>
      </c>
      <c r="I352" s="168"/>
      <c r="L352" s="164"/>
      <c r="M352" s="169"/>
      <c r="T352" s="170"/>
      <c r="AT352" s="165" t="s">
        <v>211</v>
      </c>
      <c r="AU352" s="165" t="s">
        <v>81</v>
      </c>
      <c r="AV352" s="14" t="s">
        <v>143</v>
      </c>
      <c r="AW352" s="14" t="s">
        <v>33</v>
      </c>
      <c r="AX352" s="14" t="s">
        <v>79</v>
      </c>
      <c r="AY352" s="165" t="s">
        <v>125</v>
      </c>
    </row>
    <row r="353" spans="2:65" s="1" customFormat="1" ht="16.5" customHeight="1">
      <c r="B353" s="33"/>
      <c r="C353" s="128" t="s">
        <v>509</v>
      </c>
      <c r="D353" s="128" t="s">
        <v>128</v>
      </c>
      <c r="E353" s="129" t="s">
        <v>510</v>
      </c>
      <c r="F353" s="130" t="s">
        <v>511</v>
      </c>
      <c r="G353" s="131" t="s">
        <v>206</v>
      </c>
      <c r="H353" s="132">
        <v>1005.835</v>
      </c>
      <c r="I353" s="133"/>
      <c r="J353" s="134">
        <f>ROUND(I353*H353,2)</f>
        <v>0</v>
      </c>
      <c r="K353" s="130" t="s">
        <v>207</v>
      </c>
      <c r="L353" s="33"/>
      <c r="M353" s="135" t="s">
        <v>19</v>
      </c>
      <c r="N353" s="136" t="s">
        <v>43</v>
      </c>
      <c r="P353" s="137">
        <f>O353*H353</f>
        <v>0</v>
      </c>
      <c r="Q353" s="137">
        <v>2.5999999999999998E-4</v>
      </c>
      <c r="R353" s="137">
        <f>Q353*H353</f>
        <v>0.2615171</v>
      </c>
      <c r="S353" s="137">
        <v>0</v>
      </c>
      <c r="T353" s="138">
        <f>S353*H353</f>
        <v>0</v>
      </c>
      <c r="AR353" s="139" t="s">
        <v>143</v>
      </c>
      <c r="AT353" s="139" t="s">
        <v>128</v>
      </c>
      <c r="AU353" s="139" t="s">
        <v>81</v>
      </c>
      <c r="AY353" s="18" t="s">
        <v>125</v>
      </c>
      <c r="BE353" s="140">
        <f>IF(N353="základní",J353,0)</f>
        <v>0</v>
      </c>
      <c r="BF353" s="140">
        <f>IF(N353="snížená",J353,0)</f>
        <v>0</v>
      </c>
      <c r="BG353" s="140">
        <f>IF(N353="zákl. přenesená",J353,0)</f>
        <v>0</v>
      </c>
      <c r="BH353" s="140">
        <f>IF(N353="sníž. přenesená",J353,0)</f>
        <v>0</v>
      </c>
      <c r="BI353" s="140">
        <f>IF(N353="nulová",J353,0)</f>
        <v>0</v>
      </c>
      <c r="BJ353" s="18" t="s">
        <v>79</v>
      </c>
      <c r="BK353" s="140">
        <f>ROUND(I353*H353,2)</f>
        <v>0</v>
      </c>
      <c r="BL353" s="18" t="s">
        <v>143</v>
      </c>
      <c r="BM353" s="139" t="s">
        <v>512</v>
      </c>
    </row>
    <row r="354" spans="2:65" s="1" customFormat="1" ht="11.25">
      <c r="B354" s="33"/>
      <c r="D354" s="146" t="s">
        <v>209</v>
      </c>
      <c r="F354" s="147" t="s">
        <v>513</v>
      </c>
      <c r="I354" s="148"/>
      <c r="L354" s="33"/>
      <c r="M354" s="149"/>
      <c r="T354" s="54"/>
      <c r="AT354" s="18" t="s">
        <v>209</v>
      </c>
      <c r="AU354" s="18" t="s">
        <v>81</v>
      </c>
    </row>
    <row r="355" spans="2:65" s="12" customFormat="1" ht="11.25">
      <c r="B355" s="150"/>
      <c r="D355" s="151" t="s">
        <v>211</v>
      </c>
      <c r="E355" s="152" t="s">
        <v>19</v>
      </c>
      <c r="F355" s="153" t="s">
        <v>480</v>
      </c>
      <c r="H355" s="152" t="s">
        <v>19</v>
      </c>
      <c r="I355" s="154"/>
      <c r="L355" s="150"/>
      <c r="M355" s="155"/>
      <c r="T355" s="156"/>
      <c r="AT355" s="152" t="s">
        <v>211</v>
      </c>
      <c r="AU355" s="152" t="s">
        <v>81</v>
      </c>
      <c r="AV355" s="12" t="s">
        <v>79</v>
      </c>
      <c r="AW355" s="12" t="s">
        <v>33</v>
      </c>
      <c r="AX355" s="12" t="s">
        <v>72</v>
      </c>
      <c r="AY355" s="152" t="s">
        <v>125</v>
      </c>
    </row>
    <row r="356" spans="2:65" s="13" customFormat="1" ht="11.25">
      <c r="B356" s="157"/>
      <c r="D356" s="151" t="s">
        <v>211</v>
      </c>
      <c r="E356" s="158" t="s">
        <v>19</v>
      </c>
      <c r="F356" s="159" t="s">
        <v>481</v>
      </c>
      <c r="H356" s="160">
        <v>436.23</v>
      </c>
      <c r="I356" s="161"/>
      <c r="L356" s="157"/>
      <c r="M356" s="162"/>
      <c r="T356" s="163"/>
      <c r="AT356" s="158" t="s">
        <v>211</v>
      </c>
      <c r="AU356" s="158" t="s">
        <v>81</v>
      </c>
      <c r="AV356" s="13" t="s">
        <v>81</v>
      </c>
      <c r="AW356" s="13" t="s">
        <v>33</v>
      </c>
      <c r="AX356" s="13" t="s">
        <v>72</v>
      </c>
      <c r="AY356" s="158" t="s">
        <v>125</v>
      </c>
    </row>
    <row r="357" spans="2:65" s="13" customFormat="1" ht="11.25">
      <c r="B357" s="157"/>
      <c r="D357" s="151" t="s">
        <v>211</v>
      </c>
      <c r="E357" s="158" t="s">
        <v>19</v>
      </c>
      <c r="F357" s="159" t="s">
        <v>482</v>
      </c>
      <c r="H357" s="160">
        <v>432.3</v>
      </c>
      <c r="I357" s="161"/>
      <c r="L357" s="157"/>
      <c r="M357" s="162"/>
      <c r="T357" s="163"/>
      <c r="AT357" s="158" t="s">
        <v>211</v>
      </c>
      <c r="AU357" s="158" t="s">
        <v>81</v>
      </c>
      <c r="AV357" s="13" t="s">
        <v>81</v>
      </c>
      <c r="AW357" s="13" t="s">
        <v>33</v>
      </c>
      <c r="AX357" s="13" t="s">
        <v>72</v>
      </c>
      <c r="AY357" s="158" t="s">
        <v>125</v>
      </c>
    </row>
    <row r="358" spans="2:65" s="13" customFormat="1" ht="11.25">
      <c r="B358" s="157"/>
      <c r="D358" s="151" t="s">
        <v>211</v>
      </c>
      <c r="E358" s="158" t="s">
        <v>19</v>
      </c>
      <c r="F358" s="159" t="s">
        <v>483</v>
      </c>
      <c r="H358" s="160">
        <v>125.97</v>
      </c>
      <c r="I358" s="161"/>
      <c r="L358" s="157"/>
      <c r="M358" s="162"/>
      <c r="T358" s="163"/>
      <c r="AT358" s="158" t="s">
        <v>211</v>
      </c>
      <c r="AU358" s="158" t="s">
        <v>81</v>
      </c>
      <c r="AV358" s="13" t="s">
        <v>81</v>
      </c>
      <c r="AW358" s="13" t="s">
        <v>33</v>
      </c>
      <c r="AX358" s="13" t="s">
        <v>72</v>
      </c>
      <c r="AY358" s="158" t="s">
        <v>125</v>
      </c>
    </row>
    <row r="359" spans="2:65" s="13" customFormat="1" ht="11.25">
      <c r="B359" s="157"/>
      <c r="D359" s="151" t="s">
        <v>211</v>
      </c>
      <c r="E359" s="158" t="s">
        <v>19</v>
      </c>
      <c r="F359" s="159" t="s">
        <v>483</v>
      </c>
      <c r="H359" s="160">
        <v>125.97</v>
      </c>
      <c r="I359" s="161"/>
      <c r="L359" s="157"/>
      <c r="M359" s="162"/>
      <c r="T359" s="163"/>
      <c r="AT359" s="158" t="s">
        <v>211</v>
      </c>
      <c r="AU359" s="158" t="s">
        <v>81</v>
      </c>
      <c r="AV359" s="13" t="s">
        <v>81</v>
      </c>
      <c r="AW359" s="13" t="s">
        <v>33</v>
      </c>
      <c r="AX359" s="13" t="s">
        <v>72</v>
      </c>
      <c r="AY359" s="158" t="s">
        <v>125</v>
      </c>
    </row>
    <row r="360" spans="2:65" s="13" customFormat="1" ht="11.25">
      <c r="B360" s="157"/>
      <c r="D360" s="151" t="s">
        <v>211</v>
      </c>
      <c r="E360" s="158" t="s">
        <v>19</v>
      </c>
      <c r="F360" s="159" t="s">
        <v>484</v>
      </c>
      <c r="H360" s="160">
        <v>6.5</v>
      </c>
      <c r="I360" s="161"/>
      <c r="L360" s="157"/>
      <c r="M360" s="162"/>
      <c r="T360" s="163"/>
      <c r="AT360" s="158" t="s">
        <v>211</v>
      </c>
      <c r="AU360" s="158" t="s">
        <v>81</v>
      </c>
      <c r="AV360" s="13" t="s">
        <v>81</v>
      </c>
      <c r="AW360" s="13" t="s">
        <v>33</v>
      </c>
      <c r="AX360" s="13" t="s">
        <v>72</v>
      </c>
      <c r="AY360" s="158" t="s">
        <v>125</v>
      </c>
    </row>
    <row r="361" spans="2:65" s="13" customFormat="1" ht="11.25">
      <c r="B361" s="157"/>
      <c r="D361" s="151" t="s">
        <v>211</v>
      </c>
      <c r="E361" s="158" t="s">
        <v>19</v>
      </c>
      <c r="F361" s="159" t="s">
        <v>485</v>
      </c>
      <c r="H361" s="160">
        <v>10.17</v>
      </c>
      <c r="I361" s="161"/>
      <c r="L361" s="157"/>
      <c r="M361" s="162"/>
      <c r="T361" s="163"/>
      <c r="AT361" s="158" t="s">
        <v>211</v>
      </c>
      <c r="AU361" s="158" t="s">
        <v>81</v>
      </c>
      <c r="AV361" s="13" t="s">
        <v>81</v>
      </c>
      <c r="AW361" s="13" t="s">
        <v>33</v>
      </c>
      <c r="AX361" s="13" t="s">
        <v>72</v>
      </c>
      <c r="AY361" s="158" t="s">
        <v>125</v>
      </c>
    </row>
    <row r="362" spans="2:65" s="13" customFormat="1" ht="11.25">
      <c r="B362" s="157"/>
      <c r="D362" s="151" t="s">
        <v>211</v>
      </c>
      <c r="E362" s="158" t="s">
        <v>19</v>
      </c>
      <c r="F362" s="159" t="s">
        <v>486</v>
      </c>
      <c r="H362" s="160">
        <v>-1.8</v>
      </c>
      <c r="I362" s="161"/>
      <c r="L362" s="157"/>
      <c r="M362" s="162"/>
      <c r="T362" s="163"/>
      <c r="AT362" s="158" t="s">
        <v>211</v>
      </c>
      <c r="AU362" s="158" t="s">
        <v>81</v>
      </c>
      <c r="AV362" s="13" t="s">
        <v>81</v>
      </c>
      <c r="AW362" s="13" t="s">
        <v>33</v>
      </c>
      <c r="AX362" s="13" t="s">
        <v>72</v>
      </c>
      <c r="AY362" s="158" t="s">
        <v>125</v>
      </c>
    </row>
    <row r="363" spans="2:65" s="13" customFormat="1" ht="11.25">
      <c r="B363" s="157"/>
      <c r="D363" s="151" t="s">
        <v>211</v>
      </c>
      <c r="E363" s="158" t="s">
        <v>19</v>
      </c>
      <c r="F363" s="159" t="s">
        <v>487</v>
      </c>
      <c r="H363" s="160">
        <v>-9.36</v>
      </c>
      <c r="I363" s="161"/>
      <c r="L363" s="157"/>
      <c r="M363" s="162"/>
      <c r="T363" s="163"/>
      <c r="AT363" s="158" t="s">
        <v>211</v>
      </c>
      <c r="AU363" s="158" t="s">
        <v>81</v>
      </c>
      <c r="AV363" s="13" t="s">
        <v>81</v>
      </c>
      <c r="AW363" s="13" t="s">
        <v>33</v>
      </c>
      <c r="AX363" s="13" t="s">
        <v>72</v>
      </c>
      <c r="AY363" s="158" t="s">
        <v>125</v>
      </c>
    </row>
    <row r="364" spans="2:65" s="13" customFormat="1" ht="11.25">
      <c r="B364" s="157"/>
      <c r="D364" s="151" t="s">
        <v>211</v>
      </c>
      <c r="E364" s="158" t="s">
        <v>19</v>
      </c>
      <c r="F364" s="159" t="s">
        <v>488</v>
      </c>
      <c r="H364" s="160">
        <v>-16.2</v>
      </c>
      <c r="I364" s="161"/>
      <c r="L364" s="157"/>
      <c r="M364" s="162"/>
      <c r="T364" s="163"/>
      <c r="AT364" s="158" t="s">
        <v>211</v>
      </c>
      <c r="AU364" s="158" t="s">
        <v>81</v>
      </c>
      <c r="AV364" s="13" t="s">
        <v>81</v>
      </c>
      <c r="AW364" s="13" t="s">
        <v>33</v>
      </c>
      <c r="AX364" s="13" t="s">
        <v>72</v>
      </c>
      <c r="AY364" s="158" t="s">
        <v>125</v>
      </c>
    </row>
    <row r="365" spans="2:65" s="13" customFormat="1" ht="11.25">
      <c r="B365" s="157"/>
      <c r="D365" s="151" t="s">
        <v>211</v>
      </c>
      <c r="E365" s="158" t="s">
        <v>19</v>
      </c>
      <c r="F365" s="159" t="s">
        <v>489</v>
      </c>
      <c r="H365" s="160">
        <v>-113.4</v>
      </c>
      <c r="I365" s="161"/>
      <c r="L365" s="157"/>
      <c r="M365" s="162"/>
      <c r="T365" s="163"/>
      <c r="AT365" s="158" t="s">
        <v>211</v>
      </c>
      <c r="AU365" s="158" t="s">
        <v>81</v>
      </c>
      <c r="AV365" s="13" t="s">
        <v>81</v>
      </c>
      <c r="AW365" s="13" t="s">
        <v>33</v>
      </c>
      <c r="AX365" s="13" t="s">
        <v>72</v>
      </c>
      <c r="AY365" s="158" t="s">
        <v>125</v>
      </c>
    </row>
    <row r="366" spans="2:65" s="13" customFormat="1" ht="11.25">
      <c r="B366" s="157"/>
      <c r="D366" s="151" t="s">
        <v>211</v>
      </c>
      <c r="E366" s="158" t="s">
        <v>19</v>
      </c>
      <c r="F366" s="159" t="s">
        <v>490</v>
      </c>
      <c r="H366" s="160">
        <v>-23.4</v>
      </c>
      <c r="I366" s="161"/>
      <c r="L366" s="157"/>
      <c r="M366" s="162"/>
      <c r="T366" s="163"/>
      <c r="AT366" s="158" t="s">
        <v>211</v>
      </c>
      <c r="AU366" s="158" t="s">
        <v>81</v>
      </c>
      <c r="AV366" s="13" t="s">
        <v>81</v>
      </c>
      <c r="AW366" s="13" t="s">
        <v>33</v>
      </c>
      <c r="AX366" s="13" t="s">
        <v>72</v>
      </c>
      <c r="AY366" s="158" t="s">
        <v>125</v>
      </c>
    </row>
    <row r="367" spans="2:65" s="13" customFormat="1" ht="11.25">
      <c r="B367" s="157"/>
      <c r="D367" s="151" t="s">
        <v>211</v>
      </c>
      <c r="E367" s="158" t="s">
        <v>19</v>
      </c>
      <c r="F367" s="159" t="s">
        <v>491</v>
      </c>
      <c r="H367" s="160">
        <v>-3.85</v>
      </c>
      <c r="I367" s="161"/>
      <c r="L367" s="157"/>
      <c r="M367" s="162"/>
      <c r="T367" s="163"/>
      <c r="AT367" s="158" t="s">
        <v>211</v>
      </c>
      <c r="AU367" s="158" t="s">
        <v>81</v>
      </c>
      <c r="AV367" s="13" t="s">
        <v>81</v>
      </c>
      <c r="AW367" s="13" t="s">
        <v>33</v>
      </c>
      <c r="AX367" s="13" t="s">
        <v>72</v>
      </c>
      <c r="AY367" s="158" t="s">
        <v>125</v>
      </c>
    </row>
    <row r="368" spans="2:65" s="13" customFormat="1" ht="11.25">
      <c r="B368" s="157"/>
      <c r="D368" s="151" t="s">
        <v>211</v>
      </c>
      <c r="E368" s="158" t="s">
        <v>19</v>
      </c>
      <c r="F368" s="159" t="s">
        <v>492</v>
      </c>
      <c r="H368" s="160">
        <v>-7.2</v>
      </c>
      <c r="I368" s="161"/>
      <c r="L368" s="157"/>
      <c r="M368" s="162"/>
      <c r="T368" s="163"/>
      <c r="AT368" s="158" t="s">
        <v>211</v>
      </c>
      <c r="AU368" s="158" t="s">
        <v>81</v>
      </c>
      <c r="AV368" s="13" t="s">
        <v>81</v>
      </c>
      <c r="AW368" s="13" t="s">
        <v>33</v>
      </c>
      <c r="AX368" s="13" t="s">
        <v>72</v>
      </c>
      <c r="AY368" s="158" t="s">
        <v>125</v>
      </c>
    </row>
    <row r="369" spans="2:65" s="13" customFormat="1" ht="11.25">
      <c r="B369" s="157"/>
      <c r="D369" s="151" t="s">
        <v>211</v>
      </c>
      <c r="E369" s="158" t="s">
        <v>19</v>
      </c>
      <c r="F369" s="159" t="s">
        <v>493</v>
      </c>
      <c r="H369" s="160">
        <v>-1.44</v>
      </c>
      <c r="I369" s="161"/>
      <c r="L369" s="157"/>
      <c r="M369" s="162"/>
      <c r="T369" s="163"/>
      <c r="AT369" s="158" t="s">
        <v>211</v>
      </c>
      <c r="AU369" s="158" t="s">
        <v>81</v>
      </c>
      <c r="AV369" s="13" t="s">
        <v>81</v>
      </c>
      <c r="AW369" s="13" t="s">
        <v>33</v>
      </c>
      <c r="AX369" s="13" t="s">
        <v>72</v>
      </c>
      <c r="AY369" s="158" t="s">
        <v>125</v>
      </c>
    </row>
    <row r="370" spans="2:65" s="13" customFormat="1" ht="11.25">
      <c r="B370" s="157"/>
      <c r="D370" s="151" t="s">
        <v>211</v>
      </c>
      <c r="E370" s="158" t="s">
        <v>19</v>
      </c>
      <c r="F370" s="159" t="s">
        <v>494</v>
      </c>
      <c r="H370" s="160">
        <v>-1.44</v>
      </c>
      <c r="I370" s="161"/>
      <c r="L370" s="157"/>
      <c r="M370" s="162"/>
      <c r="T370" s="163"/>
      <c r="AT370" s="158" t="s">
        <v>211</v>
      </c>
      <c r="AU370" s="158" t="s">
        <v>81</v>
      </c>
      <c r="AV370" s="13" t="s">
        <v>81</v>
      </c>
      <c r="AW370" s="13" t="s">
        <v>33</v>
      </c>
      <c r="AX370" s="13" t="s">
        <v>72</v>
      </c>
      <c r="AY370" s="158" t="s">
        <v>125</v>
      </c>
    </row>
    <row r="371" spans="2:65" s="13" customFormat="1" ht="11.25">
      <c r="B371" s="157"/>
      <c r="D371" s="151" t="s">
        <v>211</v>
      </c>
      <c r="E371" s="158" t="s">
        <v>19</v>
      </c>
      <c r="F371" s="159" t="s">
        <v>444</v>
      </c>
      <c r="H371" s="160">
        <v>-1.8</v>
      </c>
      <c r="I371" s="161"/>
      <c r="L371" s="157"/>
      <c r="M371" s="162"/>
      <c r="T371" s="163"/>
      <c r="AT371" s="158" t="s">
        <v>211</v>
      </c>
      <c r="AU371" s="158" t="s">
        <v>81</v>
      </c>
      <c r="AV371" s="13" t="s">
        <v>81</v>
      </c>
      <c r="AW371" s="13" t="s">
        <v>33</v>
      </c>
      <c r="AX371" s="13" t="s">
        <v>72</v>
      </c>
      <c r="AY371" s="158" t="s">
        <v>125</v>
      </c>
    </row>
    <row r="372" spans="2:65" s="13" customFormat="1" ht="11.25">
      <c r="B372" s="157"/>
      <c r="D372" s="151" t="s">
        <v>211</v>
      </c>
      <c r="E372" s="158" t="s">
        <v>19</v>
      </c>
      <c r="F372" s="159" t="s">
        <v>495</v>
      </c>
      <c r="H372" s="160">
        <v>1.08</v>
      </c>
      <c r="I372" s="161"/>
      <c r="L372" s="157"/>
      <c r="M372" s="162"/>
      <c r="T372" s="163"/>
      <c r="AT372" s="158" t="s">
        <v>211</v>
      </c>
      <c r="AU372" s="158" t="s">
        <v>81</v>
      </c>
      <c r="AV372" s="13" t="s">
        <v>81</v>
      </c>
      <c r="AW372" s="13" t="s">
        <v>33</v>
      </c>
      <c r="AX372" s="13" t="s">
        <v>72</v>
      </c>
      <c r="AY372" s="158" t="s">
        <v>125</v>
      </c>
    </row>
    <row r="373" spans="2:65" s="13" customFormat="1" ht="11.25">
      <c r="B373" s="157"/>
      <c r="D373" s="151" t="s">
        <v>211</v>
      </c>
      <c r="E373" s="158" t="s">
        <v>19</v>
      </c>
      <c r="F373" s="159" t="s">
        <v>496</v>
      </c>
      <c r="H373" s="160">
        <v>3.7440000000000002</v>
      </c>
      <c r="I373" s="161"/>
      <c r="L373" s="157"/>
      <c r="M373" s="162"/>
      <c r="T373" s="163"/>
      <c r="AT373" s="158" t="s">
        <v>211</v>
      </c>
      <c r="AU373" s="158" t="s">
        <v>81</v>
      </c>
      <c r="AV373" s="13" t="s">
        <v>81</v>
      </c>
      <c r="AW373" s="13" t="s">
        <v>33</v>
      </c>
      <c r="AX373" s="13" t="s">
        <v>72</v>
      </c>
      <c r="AY373" s="158" t="s">
        <v>125</v>
      </c>
    </row>
    <row r="374" spans="2:65" s="13" customFormat="1" ht="11.25">
      <c r="B374" s="157"/>
      <c r="D374" s="151" t="s">
        <v>211</v>
      </c>
      <c r="E374" s="158" t="s">
        <v>19</v>
      </c>
      <c r="F374" s="159" t="s">
        <v>497</v>
      </c>
      <c r="H374" s="160">
        <v>5.4</v>
      </c>
      <c r="I374" s="161"/>
      <c r="L374" s="157"/>
      <c r="M374" s="162"/>
      <c r="T374" s="163"/>
      <c r="AT374" s="158" t="s">
        <v>211</v>
      </c>
      <c r="AU374" s="158" t="s">
        <v>81</v>
      </c>
      <c r="AV374" s="13" t="s">
        <v>81</v>
      </c>
      <c r="AW374" s="13" t="s">
        <v>33</v>
      </c>
      <c r="AX374" s="13" t="s">
        <v>72</v>
      </c>
      <c r="AY374" s="158" t="s">
        <v>125</v>
      </c>
    </row>
    <row r="375" spans="2:65" s="13" customFormat="1" ht="11.25">
      <c r="B375" s="157"/>
      <c r="D375" s="151" t="s">
        <v>211</v>
      </c>
      <c r="E375" s="158" t="s">
        <v>19</v>
      </c>
      <c r="F375" s="159" t="s">
        <v>498</v>
      </c>
      <c r="H375" s="160">
        <v>31.751999999999999</v>
      </c>
      <c r="I375" s="161"/>
      <c r="L375" s="157"/>
      <c r="M375" s="162"/>
      <c r="T375" s="163"/>
      <c r="AT375" s="158" t="s">
        <v>211</v>
      </c>
      <c r="AU375" s="158" t="s">
        <v>81</v>
      </c>
      <c r="AV375" s="13" t="s">
        <v>81</v>
      </c>
      <c r="AW375" s="13" t="s">
        <v>33</v>
      </c>
      <c r="AX375" s="13" t="s">
        <v>72</v>
      </c>
      <c r="AY375" s="158" t="s">
        <v>125</v>
      </c>
    </row>
    <row r="376" spans="2:65" s="13" customFormat="1" ht="11.25">
      <c r="B376" s="157"/>
      <c r="D376" s="151" t="s">
        <v>211</v>
      </c>
      <c r="E376" s="158" t="s">
        <v>19</v>
      </c>
      <c r="F376" s="159" t="s">
        <v>499</v>
      </c>
      <c r="H376" s="160">
        <v>1.845</v>
      </c>
      <c r="I376" s="161"/>
      <c r="L376" s="157"/>
      <c r="M376" s="162"/>
      <c r="T376" s="163"/>
      <c r="AT376" s="158" t="s">
        <v>211</v>
      </c>
      <c r="AU376" s="158" t="s">
        <v>81</v>
      </c>
      <c r="AV376" s="13" t="s">
        <v>81</v>
      </c>
      <c r="AW376" s="13" t="s">
        <v>33</v>
      </c>
      <c r="AX376" s="13" t="s">
        <v>72</v>
      </c>
      <c r="AY376" s="158" t="s">
        <v>125</v>
      </c>
    </row>
    <row r="377" spans="2:65" s="13" customFormat="1" ht="11.25">
      <c r="B377" s="157"/>
      <c r="D377" s="151" t="s">
        <v>211</v>
      </c>
      <c r="E377" s="158" t="s">
        <v>19</v>
      </c>
      <c r="F377" s="159" t="s">
        <v>500</v>
      </c>
      <c r="H377" s="160">
        <v>2.4119999999999999</v>
      </c>
      <c r="I377" s="161"/>
      <c r="L377" s="157"/>
      <c r="M377" s="162"/>
      <c r="T377" s="163"/>
      <c r="AT377" s="158" t="s">
        <v>211</v>
      </c>
      <c r="AU377" s="158" t="s">
        <v>81</v>
      </c>
      <c r="AV377" s="13" t="s">
        <v>81</v>
      </c>
      <c r="AW377" s="13" t="s">
        <v>33</v>
      </c>
      <c r="AX377" s="13" t="s">
        <v>72</v>
      </c>
      <c r="AY377" s="158" t="s">
        <v>125</v>
      </c>
    </row>
    <row r="378" spans="2:65" s="13" customFormat="1" ht="11.25">
      <c r="B378" s="157"/>
      <c r="D378" s="151" t="s">
        <v>211</v>
      </c>
      <c r="E378" s="158" t="s">
        <v>19</v>
      </c>
      <c r="F378" s="159" t="s">
        <v>501</v>
      </c>
      <c r="H378" s="160">
        <v>1.296</v>
      </c>
      <c r="I378" s="161"/>
      <c r="L378" s="157"/>
      <c r="M378" s="162"/>
      <c r="T378" s="163"/>
      <c r="AT378" s="158" t="s">
        <v>211</v>
      </c>
      <c r="AU378" s="158" t="s">
        <v>81</v>
      </c>
      <c r="AV378" s="13" t="s">
        <v>81</v>
      </c>
      <c r="AW378" s="13" t="s">
        <v>33</v>
      </c>
      <c r="AX378" s="13" t="s">
        <v>72</v>
      </c>
      <c r="AY378" s="158" t="s">
        <v>125</v>
      </c>
    </row>
    <row r="379" spans="2:65" s="13" customFormat="1" ht="11.25">
      <c r="B379" s="157"/>
      <c r="D379" s="151" t="s">
        <v>211</v>
      </c>
      <c r="E379" s="158" t="s">
        <v>19</v>
      </c>
      <c r="F379" s="159" t="s">
        <v>502</v>
      </c>
      <c r="H379" s="160">
        <v>0.432</v>
      </c>
      <c r="I379" s="161"/>
      <c r="L379" s="157"/>
      <c r="M379" s="162"/>
      <c r="T379" s="163"/>
      <c r="AT379" s="158" t="s">
        <v>211</v>
      </c>
      <c r="AU379" s="158" t="s">
        <v>81</v>
      </c>
      <c r="AV379" s="13" t="s">
        <v>81</v>
      </c>
      <c r="AW379" s="13" t="s">
        <v>33</v>
      </c>
      <c r="AX379" s="13" t="s">
        <v>72</v>
      </c>
      <c r="AY379" s="158" t="s">
        <v>125</v>
      </c>
    </row>
    <row r="380" spans="2:65" s="13" customFormat="1" ht="11.25">
      <c r="B380" s="157"/>
      <c r="D380" s="151" t="s">
        <v>211</v>
      </c>
      <c r="E380" s="158" t="s">
        <v>19</v>
      </c>
      <c r="F380" s="159" t="s">
        <v>503</v>
      </c>
      <c r="H380" s="160">
        <v>0.624</v>
      </c>
      <c r="I380" s="161"/>
      <c r="L380" s="157"/>
      <c r="M380" s="162"/>
      <c r="T380" s="163"/>
      <c r="AT380" s="158" t="s">
        <v>211</v>
      </c>
      <c r="AU380" s="158" t="s">
        <v>81</v>
      </c>
      <c r="AV380" s="13" t="s">
        <v>81</v>
      </c>
      <c r="AW380" s="13" t="s">
        <v>33</v>
      </c>
      <c r="AX380" s="13" t="s">
        <v>72</v>
      </c>
      <c r="AY380" s="158" t="s">
        <v>125</v>
      </c>
    </row>
    <row r="381" spans="2:65" s="14" customFormat="1" ht="11.25">
      <c r="B381" s="164"/>
      <c r="D381" s="151" t="s">
        <v>211</v>
      </c>
      <c r="E381" s="165" t="s">
        <v>19</v>
      </c>
      <c r="F381" s="166" t="s">
        <v>229</v>
      </c>
      <c r="H381" s="167">
        <v>1005.8350000000003</v>
      </c>
      <c r="I381" s="168"/>
      <c r="L381" s="164"/>
      <c r="M381" s="169"/>
      <c r="T381" s="170"/>
      <c r="AT381" s="165" t="s">
        <v>211</v>
      </c>
      <c r="AU381" s="165" t="s">
        <v>81</v>
      </c>
      <c r="AV381" s="14" t="s">
        <v>143</v>
      </c>
      <c r="AW381" s="14" t="s">
        <v>33</v>
      </c>
      <c r="AX381" s="14" t="s">
        <v>79</v>
      </c>
      <c r="AY381" s="165" t="s">
        <v>125</v>
      </c>
    </row>
    <row r="382" spans="2:65" s="1" customFormat="1" ht="37.9" customHeight="1">
      <c r="B382" s="33"/>
      <c r="C382" s="128" t="s">
        <v>514</v>
      </c>
      <c r="D382" s="128" t="s">
        <v>128</v>
      </c>
      <c r="E382" s="129" t="s">
        <v>515</v>
      </c>
      <c r="F382" s="130" t="s">
        <v>516</v>
      </c>
      <c r="G382" s="131" t="s">
        <v>206</v>
      </c>
      <c r="H382" s="132">
        <v>867.19299999999998</v>
      </c>
      <c r="I382" s="133"/>
      <c r="J382" s="134">
        <f>ROUND(I382*H382,2)</f>
        <v>0</v>
      </c>
      <c r="K382" s="130" t="s">
        <v>207</v>
      </c>
      <c r="L382" s="33"/>
      <c r="M382" s="135" t="s">
        <v>19</v>
      </c>
      <c r="N382" s="136" t="s">
        <v>43</v>
      </c>
      <c r="P382" s="137">
        <f>O382*H382</f>
        <v>0</v>
      </c>
      <c r="Q382" s="137">
        <v>8.6E-3</v>
      </c>
      <c r="R382" s="137">
        <f>Q382*H382</f>
        <v>7.4578597999999996</v>
      </c>
      <c r="S382" s="137">
        <v>0</v>
      </c>
      <c r="T382" s="138">
        <f>S382*H382</f>
        <v>0</v>
      </c>
      <c r="AR382" s="139" t="s">
        <v>143</v>
      </c>
      <c r="AT382" s="139" t="s">
        <v>128</v>
      </c>
      <c r="AU382" s="139" t="s">
        <v>81</v>
      </c>
      <c r="AY382" s="18" t="s">
        <v>125</v>
      </c>
      <c r="BE382" s="140">
        <f>IF(N382="základní",J382,0)</f>
        <v>0</v>
      </c>
      <c r="BF382" s="140">
        <f>IF(N382="snížená",J382,0)</f>
        <v>0</v>
      </c>
      <c r="BG382" s="140">
        <f>IF(N382="zákl. přenesená",J382,0)</f>
        <v>0</v>
      </c>
      <c r="BH382" s="140">
        <f>IF(N382="sníž. přenesená",J382,0)</f>
        <v>0</v>
      </c>
      <c r="BI382" s="140">
        <f>IF(N382="nulová",J382,0)</f>
        <v>0</v>
      </c>
      <c r="BJ382" s="18" t="s">
        <v>79</v>
      </c>
      <c r="BK382" s="140">
        <f>ROUND(I382*H382,2)</f>
        <v>0</v>
      </c>
      <c r="BL382" s="18" t="s">
        <v>143</v>
      </c>
      <c r="BM382" s="139" t="s">
        <v>517</v>
      </c>
    </row>
    <row r="383" spans="2:65" s="1" customFormat="1" ht="11.25">
      <c r="B383" s="33"/>
      <c r="D383" s="146" t="s">
        <v>209</v>
      </c>
      <c r="F383" s="147" t="s">
        <v>518</v>
      </c>
      <c r="I383" s="148"/>
      <c r="L383" s="33"/>
      <c r="M383" s="149"/>
      <c r="T383" s="54"/>
      <c r="AT383" s="18" t="s">
        <v>209</v>
      </c>
      <c r="AU383" s="18" t="s">
        <v>81</v>
      </c>
    </row>
    <row r="384" spans="2:65" s="1" customFormat="1" ht="97.5">
      <c r="B384" s="33"/>
      <c r="D384" s="151" t="s">
        <v>519</v>
      </c>
      <c r="F384" s="188" t="s">
        <v>520</v>
      </c>
      <c r="I384" s="148"/>
      <c r="L384" s="33"/>
      <c r="M384" s="149"/>
      <c r="T384" s="54"/>
      <c r="AT384" s="18" t="s">
        <v>519</v>
      </c>
      <c r="AU384" s="18" t="s">
        <v>81</v>
      </c>
    </row>
    <row r="385" spans="2:51" s="12" customFormat="1" ht="11.25">
      <c r="B385" s="150"/>
      <c r="D385" s="151" t="s">
        <v>211</v>
      </c>
      <c r="E385" s="152" t="s">
        <v>19</v>
      </c>
      <c r="F385" s="153" t="s">
        <v>521</v>
      </c>
      <c r="H385" s="152" t="s">
        <v>19</v>
      </c>
      <c r="I385" s="154"/>
      <c r="L385" s="150"/>
      <c r="M385" s="155"/>
      <c r="T385" s="156"/>
      <c r="AT385" s="152" t="s">
        <v>211</v>
      </c>
      <c r="AU385" s="152" t="s">
        <v>81</v>
      </c>
      <c r="AV385" s="12" t="s">
        <v>79</v>
      </c>
      <c r="AW385" s="12" t="s">
        <v>33</v>
      </c>
      <c r="AX385" s="12" t="s">
        <v>72</v>
      </c>
      <c r="AY385" s="152" t="s">
        <v>125</v>
      </c>
    </row>
    <row r="386" spans="2:51" s="13" customFormat="1" ht="11.25">
      <c r="B386" s="157"/>
      <c r="D386" s="151" t="s">
        <v>211</v>
      </c>
      <c r="E386" s="158" t="s">
        <v>19</v>
      </c>
      <c r="F386" s="159" t="s">
        <v>522</v>
      </c>
      <c r="H386" s="160">
        <v>890.23599999999999</v>
      </c>
      <c r="I386" s="161"/>
      <c r="L386" s="157"/>
      <c r="M386" s="162"/>
      <c r="T386" s="163"/>
      <c r="AT386" s="158" t="s">
        <v>211</v>
      </c>
      <c r="AU386" s="158" t="s">
        <v>81</v>
      </c>
      <c r="AV386" s="13" t="s">
        <v>81</v>
      </c>
      <c r="AW386" s="13" t="s">
        <v>33</v>
      </c>
      <c r="AX386" s="13" t="s">
        <v>72</v>
      </c>
      <c r="AY386" s="158" t="s">
        <v>125</v>
      </c>
    </row>
    <row r="387" spans="2:51" s="13" customFormat="1" ht="11.25">
      <c r="B387" s="157"/>
      <c r="D387" s="151" t="s">
        <v>211</v>
      </c>
      <c r="E387" s="158" t="s">
        <v>19</v>
      </c>
      <c r="F387" s="159" t="s">
        <v>523</v>
      </c>
      <c r="H387" s="160">
        <v>-0.84</v>
      </c>
      <c r="I387" s="161"/>
      <c r="L387" s="157"/>
      <c r="M387" s="162"/>
      <c r="T387" s="163"/>
      <c r="AT387" s="158" t="s">
        <v>211</v>
      </c>
      <c r="AU387" s="158" t="s">
        <v>81</v>
      </c>
      <c r="AV387" s="13" t="s">
        <v>81</v>
      </c>
      <c r="AW387" s="13" t="s">
        <v>33</v>
      </c>
      <c r="AX387" s="13" t="s">
        <v>72</v>
      </c>
      <c r="AY387" s="158" t="s">
        <v>125</v>
      </c>
    </row>
    <row r="388" spans="2:51" s="13" customFormat="1" ht="11.25">
      <c r="B388" s="157"/>
      <c r="D388" s="151" t="s">
        <v>211</v>
      </c>
      <c r="E388" s="158" t="s">
        <v>19</v>
      </c>
      <c r="F388" s="159" t="s">
        <v>488</v>
      </c>
      <c r="H388" s="160">
        <v>-16.2</v>
      </c>
      <c r="I388" s="161"/>
      <c r="L388" s="157"/>
      <c r="M388" s="162"/>
      <c r="T388" s="163"/>
      <c r="AT388" s="158" t="s">
        <v>211</v>
      </c>
      <c r="AU388" s="158" t="s">
        <v>81</v>
      </c>
      <c r="AV388" s="13" t="s">
        <v>81</v>
      </c>
      <c r="AW388" s="13" t="s">
        <v>33</v>
      </c>
      <c r="AX388" s="13" t="s">
        <v>72</v>
      </c>
      <c r="AY388" s="158" t="s">
        <v>125</v>
      </c>
    </row>
    <row r="389" spans="2:51" s="13" customFormat="1" ht="11.25">
      <c r="B389" s="157"/>
      <c r="D389" s="151" t="s">
        <v>211</v>
      </c>
      <c r="E389" s="158" t="s">
        <v>19</v>
      </c>
      <c r="F389" s="159" t="s">
        <v>489</v>
      </c>
      <c r="H389" s="160">
        <v>-113.4</v>
      </c>
      <c r="I389" s="161"/>
      <c r="L389" s="157"/>
      <c r="M389" s="162"/>
      <c r="T389" s="163"/>
      <c r="AT389" s="158" t="s">
        <v>211</v>
      </c>
      <c r="AU389" s="158" t="s">
        <v>81</v>
      </c>
      <c r="AV389" s="13" t="s">
        <v>81</v>
      </c>
      <c r="AW389" s="13" t="s">
        <v>33</v>
      </c>
      <c r="AX389" s="13" t="s">
        <v>72</v>
      </c>
      <c r="AY389" s="158" t="s">
        <v>125</v>
      </c>
    </row>
    <row r="390" spans="2:51" s="13" customFormat="1" ht="11.25">
      <c r="B390" s="157"/>
      <c r="D390" s="151" t="s">
        <v>211</v>
      </c>
      <c r="E390" s="158" t="s">
        <v>19</v>
      </c>
      <c r="F390" s="159" t="s">
        <v>490</v>
      </c>
      <c r="H390" s="160">
        <v>-23.4</v>
      </c>
      <c r="I390" s="161"/>
      <c r="L390" s="157"/>
      <c r="M390" s="162"/>
      <c r="T390" s="163"/>
      <c r="AT390" s="158" t="s">
        <v>211</v>
      </c>
      <c r="AU390" s="158" t="s">
        <v>81</v>
      </c>
      <c r="AV390" s="13" t="s">
        <v>81</v>
      </c>
      <c r="AW390" s="13" t="s">
        <v>33</v>
      </c>
      <c r="AX390" s="13" t="s">
        <v>72</v>
      </c>
      <c r="AY390" s="158" t="s">
        <v>125</v>
      </c>
    </row>
    <row r="391" spans="2:51" s="13" customFormat="1" ht="11.25">
      <c r="B391" s="157"/>
      <c r="D391" s="151" t="s">
        <v>211</v>
      </c>
      <c r="E391" s="158" t="s">
        <v>19</v>
      </c>
      <c r="F391" s="159" t="s">
        <v>492</v>
      </c>
      <c r="H391" s="160">
        <v>-7.2</v>
      </c>
      <c r="I391" s="161"/>
      <c r="L391" s="157"/>
      <c r="M391" s="162"/>
      <c r="T391" s="163"/>
      <c r="AT391" s="158" t="s">
        <v>211</v>
      </c>
      <c r="AU391" s="158" t="s">
        <v>81</v>
      </c>
      <c r="AV391" s="13" t="s">
        <v>81</v>
      </c>
      <c r="AW391" s="13" t="s">
        <v>33</v>
      </c>
      <c r="AX391" s="13" t="s">
        <v>72</v>
      </c>
      <c r="AY391" s="158" t="s">
        <v>125</v>
      </c>
    </row>
    <row r="392" spans="2:51" s="15" customFormat="1" ht="11.25">
      <c r="B392" s="181"/>
      <c r="D392" s="151" t="s">
        <v>211</v>
      </c>
      <c r="E392" s="182" t="s">
        <v>19</v>
      </c>
      <c r="F392" s="183" t="s">
        <v>447</v>
      </c>
      <c r="H392" s="184">
        <v>729.19599999999991</v>
      </c>
      <c r="I392" s="185"/>
      <c r="L392" s="181"/>
      <c r="M392" s="186"/>
      <c r="T392" s="187"/>
      <c r="AT392" s="182" t="s">
        <v>211</v>
      </c>
      <c r="AU392" s="182" t="s">
        <v>81</v>
      </c>
      <c r="AV392" s="15" t="s">
        <v>137</v>
      </c>
      <c r="AW392" s="15" t="s">
        <v>33</v>
      </c>
      <c r="AX392" s="15" t="s">
        <v>72</v>
      </c>
      <c r="AY392" s="182" t="s">
        <v>125</v>
      </c>
    </row>
    <row r="393" spans="2:51" s="12" customFormat="1" ht="11.25">
      <c r="B393" s="150"/>
      <c r="D393" s="151" t="s">
        <v>211</v>
      </c>
      <c r="E393" s="152" t="s">
        <v>19</v>
      </c>
      <c r="F393" s="153" t="s">
        <v>524</v>
      </c>
      <c r="H393" s="152" t="s">
        <v>19</v>
      </c>
      <c r="I393" s="154"/>
      <c r="L393" s="150"/>
      <c r="M393" s="155"/>
      <c r="T393" s="156"/>
      <c r="AT393" s="152" t="s">
        <v>211</v>
      </c>
      <c r="AU393" s="152" t="s">
        <v>81</v>
      </c>
      <c r="AV393" s="12" t="s">
        <v>79</v>
      </c>
      <c r="AW393" s="12" t="s">
        <v>33</v>
      </c>
      <c r="AX393" s="12" t="s">
        <v>72</v>
      </c>
      <c r="AY393" s="152" t="s">
        <v>125</v>
      </c>
    </row>
    <row r="394" spans="2:51" s="13" customFormat="1" ht="11.25">
      <c r="B394" s="157"/>
      <c r="D394" s="151" t="s">
        <v>211</v>
      </c>
      <c r="E394" s="158" t="s">
        <v>19</v>
      </c>
      <c r="F394" s="159" t="s">
        <v>525</v>
      </c>
      <c r="H394" s="160">
        <v>59.033999999999999</v>
      </c>
      <c r="I394" s="161"/>
      <c r="L394" s="157"/>
      <c r="M394" s="162"/>
      <c r="T394" s="163"/>
      <c r="AT394" s="158" t="s">
        <v>211</v>
      </c>
      <c r="AU394" s="158" t="s">
        <v>81</v>
      </c>
      <c r="AV394" s="13" t="s">
        <v>81</v>
      </c>
      <c r="AW394" s="13" t="s">
        <v>33</v>
      </c>
      <c r="AX394" s="13" t="s">
        <v>72</v>
      </c>
      <c r="AY394" s="158" t="s">
        <v>125</v>
      </c>
    </row>
    <row r="395" spans="2:51" s="13" customFormat="1" ht="11.25">
      <c r="B395" s="157"/>
      <c r="D395" s="151" t="s">
        <v>211</v>
      </c>
      <c r="E395" s="158" t="s">
        <v>19</v>
      </c>
      <c r="F395" s="159" t="s">
        <v>526</v>
      </c>
      <c r="H395" s="160">
        <v>53.487000000000002</v>
      </c>
      <c r="I395" s="161"/>
      <c r="L395" s="157"/>
      <c r="M395" s="162"/>
      <c r="T395" s="163"/>
      <c r="AT395" s="158" t="s">
        <v>211</v>
      </c>
      <c r="AU395" s="158" t="s">
        <v>81</v>
      </c>
      <c r="AV395" s="13" t="s">
        <v>81</v>
      </c>
      <c r="AW395" s="13" t="s">
        <v>33</v>
      </c>
      <c r="AX395" s="13" t="s">
        <v>72</v>
      </c>
      <c r="AY395" s="158" t="s">
        <v>125</v>
      </c>
    </row>
    <row r="396" spans="2:51" s="13" customFormat="1" ht="11.25">
      <c r="B396" s="157"/>
      <c r="D396" s="151" t="s">
        <v>211</v>
      </c>
      <c r="E396" s="158" t="s">
        <v>19</v>
      </c>
      <c r="F396" s="159" t="s">
        <v>527</v>
      </c>
      <c r="H396" s="160">
        <v>16.641999999999999</v>
      </c>
      <c r="I396" s="161"/>
      <c r="L396" s="157"/>
      <c r="M396" s="162"/>
      <c r="T396" s="163"/>
      <c r="AT396" s="158" t="s">
        <v>211</v>
      </c>
      <c r="AU396" s="158" t="s">
        <v>81</v>
      </c>
      <c r="AV396" s="13" t="s">
        <v>81</v>
      </c>
      <c r="AW396" s="13" t="s">
        <v>33</v>
      </c>
      <c r="AX396" s="13" t="s">
        <v>72</v>
      </c>
      <c r="AY396" s="158" t="s">
        <v>125</v>
      </c>
    </row>
    <row r="397" spans="2:51" s="13" customFormat="1" ht="11.25">
      <c r="B397" s="157"/>
      <c r="D397" s="151" t="s">
        <v>211</v>
      </c>
      <c r="E397" s="158" t="s">
        <v>19</v>
      </c>
      <c r="F397" s="159" t="s">
        <v>527</v>
      </c>
      <c r="H397" s="160">
        <v>16.641999999999999</v>
      </c>
      <c r="I397" s="161"/>
      <c r="L397" s="157"/>
      <c r="M397" s="162"/>
      <c r="T397" s="163"/>
      <c r="AT397" s="158" t="s">
        <v>211</v>
      </c>
      <c r="AU397" s="158" t="s">
        <v>81</v>
      </c>
      <c r="AV397" s="13" t="s">
        <v>81</v>
      </c>
      <c r="AW397" s="13" t="s">
        <v>33</v>
      </c>
      <c r="AX397" s="13" t="s">
        <v>72</v>
      </c>
      <c r="AY397" s="158" t="s">
        <v>125</v>
      </c>
    </row>
    <row r="398" spans="2:51" s="13" customFormat="1" ht="11.25">
      <c r="B398" s="157"/>
      <c r="D398" s="151" t="s">
        <v>211</v>
      </c>
      <c r="E398" s="158" t="s">
        <v>19</v>
      </c>
      <c r="F398" s="159" t="s">
        <v>484</v>
      </c>
      <c r="H398" s="160">
        <v>6.5</v>
      </c>
      <c r="I398" s="161"/>
      <c r="L398" s="157"/>
      <c r="M398" s="162"/>
      <c r="T398" s="163"/>
      <c r="AT398" s="158" t="s">
        <v>211</v>
      </c>
      <c r="AU398" s="158" t="s">
        <v>81</v>
      </c>
      <c r="AV398" s="13" t="s">
        <v>81</v>
      </c>
      <c r="AW398" s="13" t="s">
        <v>33</v>
      </c>
      <c r="AX398" s="13" t="s">
        <v>72</v>
      </c>
      <c r="AY398" s="158" t="s">
        <v>125</v>
      </c>
    </row>
    <row r="399" spans="2:51" s="13" customFormat="1" ht="11.25">
      <c r="B399" s="157"/>
      <c r="D399" s="151" t="s">
        <v>211</v>
      </c>
      <c r="E399" s="158" t="s">
        <v>19</v>
      </c>
      <c r="F399" s="159" t="s">
        <v>486</v>
      </c>
      <c r="H399" s="160">
        <v>-1.8</v>
      </c>
      <c r="I399" s="161"/>
      <c r="L399" s="157"/>
      <c r="M399" s="162"/>
      <c r="T399" s="163"/>
      <c r="AT399" s="158" t="s">
        <v>211</v>
      </c>
      <c r="AU399" s="158" t="s">
        <v>81</v>
      </c>
      <c r="AV399" s="13" t="s">
        <v>81</v>
      </c>
      <c r="AW399" s="13" t="s">
        <v>33</v>
      </c>
      <c r="AX399" s="13" t="s">
        <v>72</v>
      </c>
      <c r="AY399" s="158" t="s">
        <v>125</v>
      </c>
    </row>
    <row r="400" spans="2:51" s="13" customFormat="1" ht="11.25">
      <c r="B400" s="157"/>
      <c r="D400" s="151" t="s">
        <v>211</v>
      </c>
      <c r="E400" s="158" t="s">
        <v>19</v>
      </c>
      <c r="F400" s="159" t="s">
        <v>487</v>
      </c>
      <c r="H400" s="160">
        <v>-9.36</v>
      </c>
      <c r="I400" s="161"/>
      <c r="L400" s="157"/>
      <c r="M400" s="162"/>
      <c r="T400" s="163"/>
      <c r="AT400" s="158" t="s">
        <v>211</v>
      </c>
      <c r="AU400" s="158" t="s">
        <v>81</v>
      </c>
      <c r="AV400" s="13" t="s">
        <v>81</v>
      </c>
      <c r="AW400" s="13" t="s">
        <v>33</v>
      </c>
      <c r="AX400" s="13" t="s">
        <v>72</v>
      </c>
      <c r="AY400" s="158" t="s">
        <v>125</v>
      </c>
    </row>
    <row r="401" spans="2:65" s="13" customFormat="1" ht="11.25">
      <c r="B401" s="157"/>
      <c r="D401" s="151" t="s">
        <v>211</v>
      </c>
      <c r="E401" s="158" t="s">
        <v>19</v>
      </c>
      <c r="F401" s="159" t="s">
        <v>528</v>
      </c>
      <c r="H401" s="160">
        <v>-1.3480000000000001</v>
      </c>
      <c r="I401" s="161"/>
      <c r="L401" s="157"/>
      <c r="M401" s="162"/>
      <c r="T401" s="163"/>
      <c r="AT401" s="158" t="s">
        <v>211</v>
      </c>
      <c r="AU401" s="158" t="s">
        <v>81</v>
      </c>
      <c r="AV401" s="13" t="s">
        <v>81</v>
      </c>
      <c r="AW401" s="13" t="s">
        <v>33</v>
      </c>
      <c r="AX401" s="13" t="s">
        <v>72</v>
      </c>
      <c r="AY401" s="158" t="s">
        <v>125</v>
      </c>
    </row>
    <row r="402" spans="2:65" s="13" customFormat="1" ht="11.25">
      <c r="B402" s="157"/>
      <c r="D402" s="151" t="s">
        <v>211</v>
      </c>
      <c r="E402" s="158" t="s">
        <v>19</v>
      </c>
      <c r="F402" s="159" t="s">
        <v>444</v>
      </c>
      <c r="H402" s="160">
        <v>-1.8</v>
      </c>
      <c r="I402" s="161"/>
      <c r="L402" s="157"/>
      <c r="M402" s="162"/>
      <c r="T402" s="163"/>
      <c r="AT402" s="158" t="s">
        <v>211</v>
      </c>
      <c r="AU402" s="158" t="s">
        <v>81</v>
      </c>
      <c r="AV402" s="13" t="s">
        <v>81</v>
      </c>
      <c r="AW402" s="13" t="s">
        <v>33</v>
      </c>
      <c r="AX402" s="13" t="s">
        <v>72</v>
      </c>
      <c r="AY402" s="158" t="s">
        <v>125</v>
      </c>
    </row>
    <row r="403" spans="2:65" s="15" customFormat="1" ht="11.25">
      <c r="B403" s="181"/>
      <c r="D403" s="151" t="s">
        <v>211</v>
      </c>
      <c r="E403" s="182" t="s">
        <v>19</v>
      </c>
      <c r="F403" s="183" t="s">
        <v>447</v>
      </c>
      <c r="H403" s="184">
        <v>137.99699999999996</v>
      </c>
      <c r="I403" s="185"/>
      <c r="L403" s="181"/>
      <c r="M403" s="186"/>
      <c r="T403" s="187"/>
      <c r="AT403" s="182" t="s">
        <v>211</v>
      </c>
      <c r="AU403" s="182" t="s">
        <v>81</v>
      </c>
      <c r="AV403" s="15" t="s">
        <v>137</v>
      </c>
      <c r="AW403" s="15" t="s">
        <v>33</v>
      </c>
      <c r="AX403" s="15" t="s">
        <v>72</v>
      </c>
      <c r="AY403" s="182" t="s">
        <v>125</v>
      </c>
    </row>
    <row r="404" spans="2:65" s="14" customFormat="1" ht="11.25">
      <c r="B404" s="164"/>
      <c r="D404" s="151" t="s">
        <v>211</v>
      </c>
      <c r="E404" s="165" t="s">
        <v>19</v>
      </c>
      <c r="F404" s="166" t="s">
        <v>229</v>
      </c>
      <c r="H404" s="167">
        <v>867.1930000000001</v>
      </c>
      <c r="I404" s="168"/>
      <c r="L404" s="164"/>
      <c r="M404" s="169"/>
      <c r="T404" s="170"/>
      <c r="AT404" s="165" t="s">
        <v>211</v>
      </c>
      <c r="AU404" s="165" t="s">
        <v>81</v>
      </c>
      <c r="AV404" s="14" t="s">
        <v>143</v>
      </c>
      <c r="AW404" s="14" t="s">
        <v>33</v>
      </c>
      <c r="AX404" s="14" t="s">
        <v>79</v>
      </c>
      <c r="AY404" s="165" t="s">
        <v>125</v>
      </c>
    </row>
    <row r="405" spans="2:65" s="1" customFormat="1" ht="16.5" customHeight="1">
      <c r="B405" s="33"/>
      <c r="C405" s="171" t="s">
        <v>529</v>
      </c>
      <c r="D405" s="171" t="s">
        <v>263</v>
      </c>
      <c r="E405" s="172" t="s">
        <v>530</v>
      </c>
      <c r="F405" s="173" t="s">
        <v>531</v>
      </c>
      <c r="G405" s="174" t="s">
        <v>206</v>
      </c>
      <c r="H405" s="175">
        <v>765.65599999999995</v>
      </c>
      <c r="I405" s="176"/>
      <c r="J405" s="177">
        <f>ROUND(I405*H405,2)</f>
        <v>0</v>
      </c>
      <c r="K405" s="173" t="s">
        <v>19</v>
      </c>
      <c r="L405" s="178"/>
      <c r="M405" s="179" t="s">
        <v>19</v>
      </c>
      <c r="N405" s="180" t="s">
        <v>43</v>
      </c>
      <c r="P405" s="137">
        <f>O405*H405</f>
        <v>0</v>
      </c>
      <c r="Q405" s="137">
        <v>2.3999999999999998E-3</v>
      </c>
      <c r="R405" s="137">
        <f>Q405*H405</f>
        <v>1.8375743999999996</v>
      </c>
      <c r="S405" s="137">
        <v>0</v>
      </c>
      <c r="T405" s="138">
        <f>S405*H405</f>
        <v>0</v>
      </c>
      <c r="AR405" s="139" t="s">
        <v>160</v>
      </c>
      <c r="AT405" s="139" t="s">
        <v>263</v>
      </c>
      <c r="AU405" s="139" t="s">
        <v>81</v>
      </c>
      <c r="AY405" s="18" t="s">
        <v>125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8" t="s">
        <v>79</v>
      </c>
      <c r="BK405" s="140">
        <f>ROUND(I405*H405,2)</f>
        <v>0</v>
      </c>
      <c r="BL405" s="18" t="s">
        <v>143</v>
      </c>
      <c r="BM405" s="139" t="s">
        <v>532</v>
      </c>
    </row>
    <row r="406" spans="2:65" s="13" customFormat="1" ht="11.25">
      <c r="B406" s="157"/>
      <c r="D406" s="151" t="s">
        <v>211</v>
      </c>
      <c r="F406" s="159" t="s">
        <v>533</v>
      </c>
      <c r="H406" s="160">
        <v>765.65599999999995</v>
      </c>
      <c r="I406" s="161"/>
      <c r="L406" s="157"/>
      <c r="M406" s="162"/>
      <c r="T406" s="163"/>
      <c r="AT406" s="158" t="s">
        <v>211</v>
      </c>
      <c r="AU406" s="158" t="s">
        <v>81</v>
      </c>
      <c r="AV406" s="13" t="s">
        <v>81</v>
      </c>
      <c r="AW406" s="13" t="s">
        <v>4</v>
      </c>
      <c r="AX406" s="13" t="s">
        <v>79</v>
      </c>
      <c r="AY406" s="158" t="s">
        <v>125</v>
      </c>
    </row>
    <row r="407" spans="2:65" s="1" customFormat="1" ht="16.5" customHeight="1">
      <c r="B407" s="33"/>
      <c r="C407" s="171" t="s">
        <v>534</v>
      </c>
      <c r="D407" s="171" t="s">
        <v>263</v>
      </c>
      <c r="E407" s="172" t="s">
        <v>535</v>
      </c>
      <c r="F407" s="173" t="s">
        <v>536</v>
      </c>
      <c r="G407" s="174" t="s">
        <v>206</v>
      </c>
      <c r="H407" s="175">
        <v>144.89699999999999</v>
      </c>
      <c r="I407" s="176"/>
      <c r="J407" s="177">
        <f>ROUND(I407*H407,2)</f>
        <v>0</v>
      </c>
      <c r="K407" s="173" t="s">
        <v>19</v>
      </c>
      <c r="L407" s="178"/>
      <c r="M407" s="179" t="s">
        <v>19</v>
      </c>
      <c r="N407" s="180" t="s">
        <v>43</v>
      </c>
      <c r="P407" s="137">
        <f>O407*H407</f>
        <v>0</v>
      </c>
      <c r="Q407" s="137">
        <v>4.0000000000000001E-3</v>
      </c>
      <c r="R407" s="137">
        <f>Q407*H407</f>
        <v>0.57958799999999999</v>
      </c>
      <c r="S407" s="137">
        <v>0</v>
      </c>
      <c r="T407" s="138">
        <f>S407*H407</f>
        <v>0</v>
      </c>
      <c r="AR407" s="139" t="s">
        <v>160</v>
      </c>
      <c r="AT407" s="139" t="s">
        <v>263</v>
      </c>
      <c r="AU407" s="139" t="s">
        <v>81</v>
      </c>
      <c r="AY407" s="18" t="s">
        <v>125</v>
      </c>
      <c r="BE407" s="140">
        <f>IF(N407="základní",J407,0)</f>
        <v>0</v>
      </c>
      <c r="BF407" s="140">
        <f>IF(N407="snížená",J407,0)</f>
        <v>0</v>
      </c>
      <c r="BG407" s="140">
        <f>IF(N407="zákl. přenesená",J407,0)</f>
        <v>0</v>
      </c>
      <c r="BH407" s="140">
        <f>IF(N407="sníž. přenesená",J407,0)</f>
        <v>0</v>
      </c>
      <c r="BI407" s="140">
        <f>IF(N407="nulová",J407,0)</f>
        <v>0</v>
      </c>
      <c r="BJ407" s="18" t="s">
        <v>79</v>
      </c>
      <c r="BK407" s="140">
        <f>ROUND(I407*H407,2)</f>
        <v>0</v>
      </c>
      <c r="BL407" s="18" t="s">
        <v>143</v>
      </c>
      <c r="BM407" s="139" t="s">
        <v>537</v>
      </c>
    </row>
    <row r="408" spans="2:65" s="13" customFormat="1" ht="11.25">
      <c r="B408" s="157"/>
      <c r="D408" s="151" t="s">
        <v>211</v>
      </c>
      <c r="F408" s="159" t="s">
        <v>538</v>
      </c>
      <c r="H408" s="160">
        <v>144.89699999999999</v>
      </c>
      <c r="I408" s="161"/>
      <c r="L408" s="157"/>
      <c r="M408" s="162"/>
      <c r="T408" s="163"/>
      <c r="AT408" s="158" t="s">
        <v>211</v>
      </c>
      <c r="AU408" s="158" t="s">
        <v>81</v>
      </c>
      <c r="AV408" s="13" t="s">
        <v>81</v>
      </c>
      <c r="AW408" s="13" t="s">
        <v>4</v>
      </c>
      <c r="AX408" s="13" t="s">
        <v>79</v>
      </c>
      <c r="AY408" s="158" t="s">
        <v>125</v>
      </c>
    </row>
    <row r="409" spans="2:65" s="1" customFormat="1" ht="24.2" customHeight="1">
      <c r="B409" s="33"/>
      <c r="C409" s="128" t="s">
        <v>539</v>
      </c>
      <c r="D409" s="128" t="s">
        <v>128</v>
      </c>
      <c r="E409" s="129" t="s">
        <v>540</v>
      </c>
      <c r="F409" s="130" t="s">
        <v>541</v>
      </c>
      <c r="G409" s="131" t="s">
        <v>323</v>
      </c>
      <c r="H409" s="132">
        <v>394.1</v>
      </c>
      <c r="I409" s="133"/>
      <c r="J409" s="134">
        <f>ROUND(I409*H409,2)</f>
        <v>0</v>
      </c>
      <c r="K409" s="130" t="s">
        <v>207</v>
      </c>
      <c r="L409" s="33"/>
      <c r="M409" s="135" t="s">
        <v>19</v>
      </c>
      <c r="N409" s="136" t="s">
        <v>43</v>
      </c>
      <c r="P409" s="137">
        <f>O409*H409</f>
        <v>0</v>
      </c>
      <c r="Q409" s="137">
        <v>1.7600000000000001E-3</v>
      </c>
      <c r="R409" s="137">
        <f>Q409*H409</f>
        <v>0.69361600000000001</v>
      </c>
      <c r="S409" s="137">
        <v>0</v>
      </c>
      <c r="T409" s="138">
        <f>S409*H409</f>
        <v>0</v>
      </c>
      <c r="AR409" s="139" t="s">
        <v>143</v>
      </c>
      <c r="AT409" s="139" t="s">
        <v>128</v>
      </c>
      <c r="AU409" s="139" t="s">
        <v>81</v>
      </c>
      <c r="AY409" s="18" t="s">
        <v>125</v>
      </c>
      <c r="BE409" s="140">
        <f>IF(N409="základní",J409,0)</f>
        <v>0</v>
      </c>
      <c r="BF409" s="140">
        <f>IF(N409="snížená",J409,0)</f>
        <v>0</v>
      </c>
      <c r="BG409" s="140">
        <f>IF(N409="zákl. přenesená",J409,0)</f>
        <v>0</v>
      </c>
      <c r="BH409" s="140">
        <f>IF(N409="sníž. přenesená",J409,0)</f>
        <v>0</v>
      </c>
      <c r="BI409" s="140">
        <f>IF(N409="nulová",J409,0)</f>
        <v>0</v>
      </c>
      <c r="BJ409" s="18" t="s">
        <v>79</v>
      </c>
      <c r="BK409" s="140">
        <f>ROUND(I409*H409,2)</f>
        <v>0</v>
      </c>
      <c r="BL409" s="18" t="s">
        <v>143</v>
      </c>
      <c r="BM409" s="139" t="s">
        <v>542</v>
      </c>
    </row>
    <row r="410" spans="2:65" s="1" customFormat="1" ht="11.25">
      <c r="B410" s="33"/>
      <c r="D410" s="146" t="s">
        <v>209</v>
      </c>
      <c r="F410" s="147" t="s">
        <v>543</v>
      </c>
      <c r="I410" s="148"/>
      <c r="L410" s="33"/>
      <c r="M410" s="149"/>
      <c r="T410" s="54"/>
      <c r="AT410" s="18" t="s">
        <v>209</v>
      </c>
      <c r="AU410" s="18" t="s">
        <v>81</v>
      </c>
    </row>
    <row r="411" spans="2:65" s="1" customFormat="1" ht="78">
      <c r="B411" s="33"/>
      <c r="D411" s="151" t="s">
        <v>519</v>
      </c>
      <c r="F411" s="188" t="s">
        <v>544</v>
      </c>
      <c r="I411" s="148"/>
      <c r="L411" s="33"/>
      <c r="M411" s="149"/>
      <c r="T411" s="54"/>
      <c r="AT411" s="18" t="s">
        <v>519</v>
      </c>
      <c r="AU411" s="18" t="s">
        <v>81</v>
      </c>
    </row>
    <row r="412" spans="2:65" s="12" customFormat="1" ht="11.25">
      <c r="B412" s="150"/>
      <c r="D412" s="151" t="s">
        <v>211</v>
      </c>
      <c r="E412" s="152" t="s">
        <v>19</v>
      </c>
      <c r="F412" s="153" t="s">
        <v>545</v>
      </c>
      <c r="H412" s="152" t="s">
        <v>19</v>
      </c>
      <c r="I412" s="154"/>
      <c r="L412" s="150"/>
      <c r="M412" s="155"/>
      <c r="T412" s="156"/>
      <c r="AT412" s="152" t="s">
        <v>211</v>
      </c>
      <c r="AU412" s="152" t="s">
        <v>81</v>
      </c>
      <c r="AV412" s="12" t="s">
        <v>79</v>
      </c>
      <c r="AW412" s="12" t="s">
        <v>33</v>
      </c>
      <c r="AX412" s="12" t="s">
        <v>72</v>
      </c>
      <c r="AY412" s="152" t="s">
        <v>125</v>
      </c>
    </row>
    <row r="413" spans="2:65" s="13" customFormat="1" ht="11.25">
      <c r="B413" s="157"/>
      <c r="D413" s="151" t="s">
        <v>211</v>
      </c>
      <c r="E413" s="158" t="s">
        <v>19</v>
      </c>
      <c r="F413" s="159" t="s">
        <v>546</v>
      </c>
      <c r="H413" s="160">
        <v>45</v>
      </c>
      <c r="I413" s="161"/>
      <c r="L413" s="157"/>
      <c r="M413" s="162"/>
      <c r="T413" s="163"/>
      <c r="AT413" s="158" t="s">
        <v>211</v>
      </c>
      <c r="AU413" s="158" t="s">
        <v>81</v>
      </c>
      <c r="AV413" s="13" t="s">
        <v>81</v>
      </c>
      <c r="AW413" s="13" t="s">
        <v>33</v>
      </c>
      <c r="AX413" s="13" t="s">
        <v>72</v>
      </c>
      <c r="AY413" s="158" t="s">
        <v>125</v>
      </c>
    </row>
    <row r="414" spans="2:65" s="13" customFormat="1" ht="11.25">
      <c r="B414" s="157"/>
      <c r="D414" s="151" t="s">
        <v>211</v>
      </c>
      <c r="E414" s="158" t="s">
        <v>19</v>
      </c>
      <c r="F414" s="159" t="s">
        <v>547</v>
      </c>
      <c r="H414" s="160">
        <v>264.60000000000002</v>
      </c>
      <c r="I414" s="161"/>
      <c r="L414" s="157"/>
      <c r="M414" s="162"/>
      <c r="T414" s="163"/>
      <c r="AT414" s="158" t="s">
        <v>211</v>
      </c>
      <c r="AU414" s="158" t="s">
        <v>81</v>
      </c>
      <c r="AV414" s="13" t="s">
        <v>81</v>
      </c>
      <c r="AW414" s="13" t="s">
        <v>33</v>
      </c>
      <c r="AX414" s="13" t="s">
        <v>72</v>
      </c>
      <c r="AY414" s="158" t="s">
        <v>125</v>
      </c>
    </row>
    <row r="415" spans="2:65" s="13" customFormat="1" ht="11.25">
      <c r="B415" s="157"/>
      <c r="D415" s="151" t="s">
        <v>211</v>
      </c>
      <c r="E415" s="158" t="s">
        <v>19</v>
      </c>
      <c r="F415" s="159" t="s">
        <v>548</v>
      </c>
      <c r="H415" s="160">
        <v>10.8</v>
      </c>
      <c r="I415" s="161"/>
      <c r="L415" s="157"/>
      <c r="M415" s="162"/>
      <c r="T415" s="163"/>
      <c r="AT415" s="158" t="s">
        <v>211</v>
      </c>
      <c r="AU415" s="158" t="s">
        <v>81</v>
      </c>
      <c r="AV415" s="13" t="s">
        <v>81</v>
      </c>
      <c r="AW415" s="13" t="s">
        <v>33</v>
      </c>
      <c r="AX415" s="13" t="s">
        <v>72</v>
      </c>
      <c r="AY415" s="158" t="s">
        <v>125</v>
      </c>
    </row>
    <row r="416" spans="2:65" s="13" customFormat="1" ht="11.25">
      <c r="B416" s="157"/>
      <c r="D416" s="151" t="s">
        <v>211</v>
      </c>
      <c r="E416" s="158" t="s">
        <v>19</v>
      </c>
      <c r="F416" s="159" t="s">
        <v>435</v>
      </c>
      <c r="H416" s="160">
        <v>33.5</v>
      </c>
      <c r="I416" s="161"/>
      <c r="L416" s="157"/>
      <c r="M416" s="162"/>
      <c r="T416" s="163"/>
      <c r="AT416" s="158" t="s">
        <v>211</v>
      </c>
      <c r="AU416" s="158" t="s">
        <v>81</v>
      </c>
      <c r="AV416" s="13" t="s">
        <v>81</v>
      </c>
      <c r="AW416" s="13" t="s">
        <v>33</v>
      </c>
      <c r="AX416" s="13" t="s">
        <v>72</v>
      </c>
      <c r="AY416" s="158" t="s">
        <v>125</v>
      </c>
    </row>
    <row r="417" spans="2:65" s="12" customFormat="1" ht="11.25">
      <c r="B417" s="150"/>
      <c r="D417" s="151" t="s">
        <v>211</v>
      </c>
      <c r="E417" s="152" t="s">
        <v>19</v>
      </c>
      <c r="F417" s="153" t="s">
        <v>524</v>
      </c>
      <c r="H417" s="152" t="s">
        <v>19</v>
      </c>
      <c r="I417" s="154"/>
      <c r="L417" s="150"/>
      <c r="M417" s="155"/>
      <c r="T417" s="156"/>
      <c r="AT417" s="152" t="s">
        <v>211</v>
      </c>
      <c r="AU417" s="152" t="s">
        <v>81</v>
      </c>
      <c r="AV417" s="12" t="s">
        <v>79</v>
      </c>
      <c r="AW417" s="12" t="s">
        <v>33</v>
      </c>
      <c r="AX417" s="12" t="s">
        <v>72</v>
      </c>
      <c r="AY417" s="152" t="s">
        <v>125</v>
      </c>
    </row>
    <row r="418" spans="2:65" s="13" customFormat="1" ht="11.25">
      <c r="B418" s="157"/>
      <c r="D418" s="151" t="s">
        <v>211</v>
      </c>
      <c r="E418" s="158" t="s">
        <v>19</v>
      </c>
      <c r="F418" s="159" t="s">
        <v>549</v>
      </c>
      <c r="H418" s="160">
        <v>9</v>
      </c>
      <c r="I418" s="161"/>
      <c r="L418" s="157"/>
      <c r="M418" s="162"/>
      <c r="T418" s="163"/>
      <c r="AT418" s="158" t="s">
        <v>211</v>
      </c>
      <c r="AU418" s="158" t="s">
        <v>81</v>
      </c>
      <c r="AV418" s="13" t="s">
        <v>81</v>
      </c>
      <c r="AW418" s="13" t="s">
        <v>33</v>
      </c>
      <c r="AX418" s="13" t="s">
        <v>72</v>
      </c>
      <c r="AY418" s="158" t="s">
        <v>125</v>
      </c>
    </row>
    <row r="419" spans="2:65" s="13" customFormat="1" ht="11.25">
      <c r="B419" s="157"/>
      <c r="D419" s="151" t="s">
        <v>211</v>
      </c>
      <c r="E419" s="158" t="s">
        <v>19</v>
      </c>
      <c r="F419" s="159" t="s">
        <v>550</v>
      </c>
      <c r="H419" s="160">
        <v>31.2</v>
      </c>
      <c r="I419" s="161"/>
      <c r="L419" s="157"/>
      <c r="M419" s="162"/>
      <c r="T419" s="163"/>
      <c r="AT419" s="158" t="s">
        <v>211</v>
      </c>
      <c r="AU419" s="158" t="s">
        <v>81</v>
      </c>
      <c r="AV419" s="13" t="s">
        <v>81</v>
      </c>
      <c r="AW419" s="13" t="s">
        <v>33</v>
      </c>
      <c r="AX419" s="13" t="s">
        <v>72</v>
      </c>
      <c r="AY419" s="158" t="s">
        <v>125</v>
      </c>
    </row>
    <row r="420" spans="2:65" s="14" customFormat="1" ht="11.25">
      <c r="B420" s="164"/>
      <c r="D420" s="151" t="s">
        <v>211</v>
      </c>
      <c r="E420" s="165" t="s">
        <v>19</v>
      </c>
      <c r="F420" s="166" t="s">
        <v>229</v>
      </c>
      <c r="H420" s="167">
        <v>394.1</v>
      </c>
      <c r="I420" s="168"/>
      <c r="L420" s="164"/>
      <c r="M420" s="169"/>
      <c r="T420" s="170"/>
      <c r="AT420" s="165" t="s">
        <v>211</v>
      </c>
      <c r="AU420" s="165" t="s">
        <v>81</v>
      </c>
      <c r="AV420" s="14" t="s">
        <v>143</v>
      </c>
      <c r="AW420" s="14" t="s">
        <v>33</v>
      </c>
      <c r="AX420" s="14" t="s">
        <v>79</v>
      </c>
      <c r="AY420" s="165" t="s">
        <v>125</v>
      </c>
    </row>
    <row r="421" spans="2:65" s="1" customFormat="1" ht="24.2" customHeight="1">
      <c r="B421" s="33"/>
      <c r="C421" s="128" t="s">
        <v>551</v>
      </c>
      <c r="D421" s="128" t="s">
        <v>128</v>
      </c>
      <c r="E421" s="129" t="s">
        <v>552</v>
      </c>
      <c r="F421" s="130" t="s">
        <v>553</v>
      </c>
      <c r="G421" s="131" t="s">
        <v>323</v>
      </c>
      <c r="H421" s="132">
        <v>10.95</v>
      </c>
      <c r="I421" s="133"/>
      <c r="J421" s="134">
        <f>ROUND(I421*H421,2)</f>
        <v>0</v>
      </c>
      <c r="K421" s="130" t="s">
        <v>207</v>
      </c>
      <c r="L421" s="33"/>
      <c r="M421" s="135" t="s">
        <v>19</v>
      </c>
      <c r="N421" s="136" t="s">
        <v>43</v>
      </c>
      <c r="P421" s="137">
        <f>O421*H421</f>
        <v>0</v>
      </c>
      <c r="Q421" s="137">
        <v>3.3899999999999998E-3</v>
      </c>
      <c r="R421" s="137">
        <f>Q421*H421</f>
        <v>3.7120499999999994E-2</v>
      </c>
      <c r="S421" s="137">
        <v>0</v>
      </c>
      <c r="T421" s="138">
        <f>S421*H421</f>
        <v>0</v>
      </c>
      <c r="AR421" s="139" t="s">
        <v>143</v>
      </c>
      <c r="AT421" s="139" t="s">
        <v>128</v>
      </c>
      <c r="AU421" s="139" t="s">
        <v>81</v>
      </c>
      <c r="AY421" s="18" t="s">
        <v>125</v>
      </c>
      <c r="BE421" s="140">
        <f>IF(N421="základní",J421,0)</f>
        <v>0</v>
      </c>
      <c r="BF421" s="140">
        <f>IF(N421="snížená",J421,0)</f>
        <v>0</v>
      </c>
      <c r="BG421" s="140">
        <f>IF(N421="zákl. přenesená",J421,0)</f>
        <v>0</v>
      </c>
      <c r="BH421" s="140">
        <f>IF(N421="sníž. přenesená",J421,0)</f>
        <v>0</v>
      </c>
      <c r="BI421" s="140">
        <f>IF(N421="nulová",J421,0)</f>
        <v>0</v>
      </c>
      <c r="BJ421" s="18" t="s">
        <v>79</v>
      </c>
      <c r="BK421" s="140">
        <f>ROUND(I421*H421,2)</f>
        <v>0</v>
      </c>
      <c r="BL421" s="18" t="s">
        <v>143</v>
      </c>
      <c r="BM421" s="139" t="s">
        <v>554</v>
      </c>
    </row>
    <row r="422" spans="2:65" s="1" customFormat="1" ht="11.25">
      <c r="B422" s="33"/>
      <c r="D422" s="146" t="s">
        <v>209</v>
      </c>
      <c r="F422" s="147" t="s">
        <v>555</v>
      </c>
      <c r="I422" s="148"/>
      <c r="L422" s="33"/>
      <c r="M422" s="149"/>
      <c r="T422" s="54"/>
      <c r="AT422" s="18" t="s">
        <v>209</v>
      </c>
      <c r="AU422" s="18" t="s">
        <v>81</v>
      </c>
    </row>
    <row r="423" spans="2:65" s="1" customFormat="1" ht="78">
      <c r="B423" s="33"/>
      <c r="D423" s="151" t="s">
        <v>519</v>
      </c>
      <c r="F423" s="188" t="s">
        <v>544</v>
      </c>
      <c r="I423" s="148"/>
      <c r="L423" s="33"/>
      <c r="M423" s="149"/>
      <c r="T423" s="54"/>
      <c r="AT423" s="18" t="s">
        <v>519</v>
      </c>
      <c r="AU423" s="18" t="s">
        <v>81</v>
      </c>
    </row>
    <row r="424" spans="2:65" s="12" customFormat="1" ht="11.25">
      <c r="B424" s="150"/>
      <c r="D424" s="151" t="s">
        <v>211</v>
      </c>
      <c r="E424" s="152" t="s">
        <v>19</v>
      </c>
      <c r="F424" s="153" t="s">
        <v>545</v>
      </c>
      <c r="H424" s="152" t="s">
        <v>19</v>
      </c>
      <c r="I424" s="154"/>
      <c r="L424" s="150"/>
      <c r="M424" s="155"/>
      <c r="T424" s="156"/>
      <c r="AT424" s="152" t="s">
        <v>211</v>
      </c>
      <c r="AU424" s="152" t="s">
        <v>81</v>
      </c>
      <c r="AV424" s="12" t="s">
        <v>79</v>
      </c>
      <c r="AW424" s="12" t="s">
        <v>33</v>
      </c>
      <c r="AX424" s="12" t="s">
        <v>72</v>
      </c>
      <c r="AY424" s="152" t="s">
        <v>125</v>
      </c>
    </row>
    <row r="425" spans="2:65" s="13" customFormat="1" ht="11.25">
      <c r="B425" s="157"/>
      <c r="D425" s="151" t="s">
        <v>211</v>
      </c>
      <c r="E425" s="158" t="s">
        <v>19</v>
      </c>
      <c r="F425" s="159" t="s">
        <v>556</v>
      </c>
      <c r="H425" s="160">
        <v>9.41</v>
      </c>
      <c r="I425" s="161"/>
      <c r="L425" s="157"/>
      <c r="M425" s="162"/>
      <c r="T425" s="163"/>
      <c r="AT425" s="158" t="s">
        <v>211</v>
      </c>
      <c r="AU425" s="158" t="s">
        <v>81</v>
      </c>
      <c r="AV425" s="13" t="s">
        <v>81</v>
      </c>
      <c r="AW425" s="13" t="s">
        <v>33</v>
      </c>
      <c r="AX425" s="13" t="s">
        <v>72</v>
      </c>
      <c r="AY425" s="158" t="s">
        <v>125</v>
      </c>
    </row>
    <row r="426" spans="2:65" s="12" customFormat="1" ht="11.25">
      <c r="B426" s="150"/>
      <c r="D426" s="151" t="s">
        <v>211</v>
      </c>
      <c r="E426" s="152" t="s">
        <v>19</v>
      </c>
      <c r="F426" s="153" t="s">
        <v>524</v>
      </c>
      <c r="H426" s="152" t="s">
        <v>19</v>
      </c>
      <c r="I426" s="154"/>
      <c r="L426" s="150"/>
      <c r="M426" s="155"/>
      <c r="T426" s="156"/>
      <c r="AT426" s="152" t="s">
        <v>211</v>
      </c>
      <c r="AU426" s="152" t="s">
        <v>81</v>
      </c>
      <c r="AV426" s="12" t="s">
        <v>79</v>
      </c>
      <c r="AW426" s="12" t="s">
        <v>33</v>
      </c>
      <c r="AX426" s="12" t="s">
        <v>72</v>
      </c>
      <c r="AY426" s="152" t="s">
        <v>125</v>
      </c>
    </row>
    <row r="427" spans="2:65" s="13" customFormat="1" ht="11.25">
      <c r="B427" s="157"/>
      <c r="D427" s="151" t="s">
        <v>211</v>
      </c>
      <c r="E427" s="158" t="s">
        <v>19</v>
      </c>
      <c r="F427" s="159" t="s">
        <v>557</v>
      </c>
      <c r="H427" s="160">
        <v>1.54</v>
      </c>
      <c r="I427" s="161"/>
      <c r="L427" s="157"/>
      <c r="M427" s="162"/>
      <c r="T427" s="163"/>
      <c r="AT427" s="158" t="s">
        <v>211</v>
      </c>
      <c r="AU427" s="158" t="s">
        <v>81</v>
      </c>
      <c r="AV427" s="13" t="s">
        <v>81</v>
      </c>
      <c r="AW427" s="13" t="s">
        <v>33</v>
      </c>
      <c r="AX427" s="13" t="s">
        <v>72</v>
      </c>
      <c r="AY427" s="158" t="s">
        <v>125</v>
      </c>
    </row>
    <row r="428" spans="2:65" s="14" customFormat="1" ht="11.25">
      <c r="B428" s="164"/>
      <c r="D428" s="151" t="s">
        <v>211</v>
      </c>
      <c r="E428" s="165" t="s">
        <v>19</v>
      </c>
      <c r="F428" s="166" t="s">
        <v>229</v>
      </c>
      <c r="H428" s="167">
        <v>10.95</v>
      </c>
      <c r="I428" s="168"/>
      <c r="L428" s="164"/>
      <c r="M428" s="169"/>
      <c r="T428" s="170"/>
      <c r="AT428" s="165" t="s">
        <v>211</v>
      </c>
      <c r="AU428" s="165" t="s">
        <v>81</v>
      </c>
      <c r="AV428" s="14" t="s">
        <v>143</v>
      </c>
      <c r="AW428" s="14" t="s">
        <v>33</v>
      </c>
      <c r="AX428" s="14" t="s">
        <v>79</v>
      </c>
      <c r="AY428" s="165" t="s">
        <v>125</v>
      </c>
    </row>
    <row r="429" spans="2:65" s="1" customFormat="1" ht="16.5" customHeight="1">
      <c r="B429" s="33"/>
      <c r="C429" s="171" t="s">
        <v>558</v>
      </c>
      <c r="D429" s="171" t="s">
        <v>263</v>
      </c>
      <c r="E429" s="172" t="s">
        <v>559</v>
      </c>
      <c r="F429" s="173" t="s">
        <v>560</v>
      </c>
      <c r="G429" s="174" t="s">
        <v>206</v>
      </c>
      <c r="H429" s="175">
        <v>47.241</v>
      </c>
      <c r="I429" s="176"/>
      <c r="J429" s="177">
        <f>ROUND(I429*H429,2)</f>
        <v>0</v>
      </c>
      <c r="K429" s="173" t="s">
        <v>19</v>
      </c>
      <c r="L429" s="178"/>
      <c r="M429" s="179" t="s">
        <v>19</v>
      </c>
      <c r="N429" s="180" t="s">
        <v>43</v>
      </c>
      <c r="P429" s="137">
        <f>O429*H429</f>
        <v>0</v>
      </c>
      <c r="Q429" s="137">
        <v>4.4999999999999999E-4</v>
      </c>
      <c r="R429" s="137">
        <f>Q429*H429</f>
        <v>2.1258449999999998E-2</v>
      </c>
      <c r="S429" s="137">
        <v>0</v>
      </c>
      <c r="T429" s="138">
        <f>S429*H429</f>
        <v>0</v>
      </c>
      <c r="AR429" s="139" t="s">
        <v>160</v>
      </c>
      <c r="AT429" s="139" t="s">
        <v>263</v>
      </c>
      <c r="AU429" s="139" t="s">
        <v>81</v>
      </c>
      <c r="AY429" s="18" t="s">
        <v>125</v>
      </c>
      <c r="BE429" s="140">
        <f>IF(N429="základní",J429,0)</f>
        <v>0</v>
      </c>
      <c r="BF429" s="140">
        <f>IF(N429="snížená",J429,0)</f>
        <v>0</v>
      </c>
      <c r="BG429" s="140">
        <f>IF(N429="zákl. přenesená",J429,0)</f>
        <v>0</v>
      </c>
      <c r="BH429" s="140">
        <f>IF(N429="sníž. přenesená",J429,0)</f>
        <v>0</v>
      </c>
      <c r="BI429" s="140">
        <f>IF(N429="nulová",J429,0)</f>
        <v>0</v>
      </c>
      <c r="BJ429" s="18" t="s">
        <v>79</v>
      </c>
      <c r="BK429" s="140">
        <f>ROUND(I429*H429,2)</f>
        <v>0</v>
      </c>
      <c r="BL429" s="18" t="s">
        <v>143</v>
      </c>
      <c r="BM429" s="139" t="s">
        <v>561</v>
      </c>
    </row>
    <row r="430" spans="2:65" s="13" customFormat="1" ht="11.25">
      <c r="B430" s="157"/>
      <c r="D430" s="151" t="s">
        <v>211</v>
      </c>
      <c r="E430" s="158" t="s">
        <v>19</v>
      </c>
      <c r="F430" s="159" t="s">
        <v>562</v>
      </c>
      <c r="H430" s="160">
        <v>0.81299999999999994</v>
      </c>
      <c r="I430" s="161"/>
      <c r="L430" s="157"/>
      <c r="M430" s="162"/>
      <c r="T430" s="163"/>
      <c r="AT430" s="158" t="s">
        <v>211</v>
      </c>
      <c r="AU430" s="158" t="s">
        <v>81</v>
      </c>
      <c r="AV430" s="13" t="s">
        <v>81</v>
      </c>
      <c r="AW430" s="13" t="s">
        <v>33</v>
      </c>
      <c r="AX430" s="13" t="s">
        <v>72</v>
      </c>
      <c r="AY430" s="158" t="s">
        <v>125</v>
      </c>
    </row>
    <row r="431" spans="2:65" s="13" customFormat="1" ht="11.25">
      <c r="B431" s="157"/>
      <c r="D431" s="151" t="s">
        <v>211</v>
      </c>
      <c r="E431" s="158" t="s">
        <v>19</v>
      </c>
      <c r="F431" s="159" t="s">
        <v>497</v>
      </c>
      <c r="H431" s="160">
        <v>5.4</v>
      </c>
      <c r="I431" s="161"/>
      <c r="L431" s="157"/>
      <c r="M431" s="162"/>
      <c r="T431" s="163"/>
      <c r="AT431" s="158" t="s">
        <v>211</v>
      </c>
      <c r="AU431" s="158" t="s">
        <v>81</v>
      </c>
      <c r="AV431" s="13" t="s">
        <v>81</v>
      </c>
      <c r="AW431" s="13" t="s">
        <v>33</v>
      </c>
      <c r="AX431" s="13" t="s">
        <v>72</v>
      </c>
      <c r="AY431" s="158" t="s">
        <v>125</v>
      </c>
    </row>
    <row r="432" spans="2:65" s="13" customFormat="1" ht="11.25">
      <c r="B432" s="157"/>
      <c r="D432" s="151" t="s">
        <v>211</v>
      </c>
      <c r="E432" s="158" t="s">
        <v>19</v>
      </c>
      <c r="F432" s="159" t="s">
        <v>498</v>
      </c>
      <c r="H432" s="160">
        <v>31.751999999999999</v>
      </c>
      <c r="I432" s="161"/>
      <c r="L432" s="157"/>
      <c r="M432" s="162"/>
      <c r="T432" s="163"/>
      <c r="AT432" s="158" t="s">
        <v>211</v>
      </c>
      <c r="AU432" s="158" t="s">
        <v>81</v>
      </c>
      <c r="AV432" s="13" t="s">
        <v>81</v>
      </c>
      <c r="AW432" s="13" t="s">
        <v>33</v>
      </c>
      <c r="AX432" s="13" t="s">
        <v>72</v>
      </c>
      <c r="AY432" s="158" t="s">
        <v>125</v>
      </c>
    </row>
    <row r="433" spans="2:65" s="13" customFormat="1" ht="11.25">
      <c r="B433" s="157"/>
      <c r="D433" s="151" t="s">
        <v>211</v>
      </c>
      <c r="E433" s="158" t="s">
        <v>19</v>
      </c>
      <c r="F433" s="159" t="s">
        <v>501</v>
      </c>
      <c r="H433" s="160">
        <v>1.296</v>
      </c>
      <c r="I433" s="161"/>
      <c r="L433" s="157"/>
      <c r="M433" s="162"/>
      <c r="T433" s="163"/>
      <c r="AT433" s="158" t="s">
        <v>211</v>
      </c>
      <c r="AU433" s="158" t="s">
        <v>81</v>
      </c>
      <c r="AV433" s="13" t="s">
        <v>81</v>
      </c>
      <c r="AW433" s="13" t="s">
        <v>33</v>
      </c>
      <c r="AX433" s="13" t="s">
        <v>72</v>
      </c>
      <c r="AY433" s="158" t="s">
        <v>125</v>
      </c>
    </row>
    <row r="434" spans="2:65" s="13" customFormat="1" ht="11.25">
      <c r="B434" s="157"/>
      <c r="D434" s="151" t="s">
        <v>211</v>
      </c>
      <c r="E434" s="158" t="s">
        <v>19</v>
      </c>
      <c r="F434" s="159" t="s">
        <v>563</v>
      </c>
      <c r="H434" s="160">
        <v>2.0099999999999998</v>
      </c>
      <c r="I434" s="161"/>
      <c r="L434" s="157"/>
      <c r="M434" s="162"/>
      <c r="T434" s="163"/>
      <c r="AT434" s="158" t="s">
        <v>211</v>
      </c>
      <c r="AU434" s="158" t="s">
        <v>81</v>
      </c>
      <c r="AV434" s="13" t="s">
        <v>81</v>
      </c>
      <c r="AW434" s="13" t="s">
        <v>33</v>
      </c>
      <c r="AX434" s="13" t="s">
        <v>72</v>
      </c>
      <c r="AY434" s="158" t="s">
        <v>125</v>
      </c>
    </row>
    <row r="435" spans="2:65" s="13" customFormat="1" ht="11.25">
      <c r="B435" s="157"/>
      <c r="D435" s="151" t="s">
        <v>211</v>
      </c>
      <c r="E435" s="158" t="s">
        <v>19</v>
      </c>
      <c r="F435" s="159" t="s">
        <v>564</v>
      </c>
      <c r="H435" s="160">
        <v>1.675</v>
      </c>
      <c r="I435" s="161"/>
      <c r="L435" s="157"/>
      <c r="M435" s="162"/>
      <c r="T435" s="163"/>
      <c r="AT435" s="158" t="s">
        <v>211</v>
      </c>
      <c r="AU435" s="158" t="s">
        <v>81</v>
      </c>
      <c r="AV435" s="13" t="s">
        <v>81</v>
      </c>
      <c r="AW435" s="13" t="s">
        <v>33</v>
      </c>
      <c r="AX435" s="13" t="s">
        <v>72</v>
      </c>
      <c r="AY435" s="158" t="s">
        <v>125</v>
      </c>
    </row>
    <row r="436" spans="2:65" s="14" customFormat="1" ht="11.25">
      <c r="B436" s="164"/>
      <c r="D436" s="151" t="s">
        <v>211</v>
      </c>
      <c r="E436" s="165" t="s">
        <v>19</v>
      </c>
      <c r="F436" s="166" t="s">
        <v>229</v>
      </c>
      <c r="H436" s="167">
        <v>42.945999999999991</v>
      </c>
      <c r="I436" s="168"/>
      <c r="L436" s="164"/>
      <c r="M436" s="169"/>
      <c r="T436" s="170"/>
      <c r="AT436" s="165" t="s">
        <v>211</v>
      </c>
      <c r="AU436" s="165" t="s">
        <v>81</v>
      </c>
      <c r="AV436" s="14" t="s">
        <v>143</v>
      </c>
      <c r="AW436" s="14" t="s">
        <v>33</v>
      </c>
      <c r="AX436" s="14" t="s">
        <v>79</v>
      </c>
      <c r="AY436" s="165" t="s">
        <v>125</v>
      </c>
    </row>
    <row r="437" spans="2:65" s="13" customFormat="1" ht="11.25">
      <c r="B437" s="157"/>
      <c r="D437" s="151" t="s">
        <v>211</v>
      </c>
      <c r="F437" s="159" t="s">
        <v>565</v>
      </c>
      <c r="H437" s="160">
        <v>47.241</v>
      </c>
      <c r="I437" s="161"/>
      <c r="L437" s="157"/>
      <c r="M437" s="162"/>
      <c r="T437" s="163"/>
      <c r="AT437" s="158" t="s">
        <v>211</v>
      </c>
      <c r="AU437" s="158" t="s">
        <v>81</v>
      </c>
      <c r="AV437" s="13" t="s">
        <v>81</v>
      </c>
      <c r="AW437" s="13" t="s">
        <v>4</v>
      </c>
      <c r="AX437" s="13" t="s">
        <v>79</v>
      </c>
      <c r="AY437" s="158" t="s">
        <v>125</v>
      </c>
    </row>
    <row r="438" spans="2:65" s="1" customFormat="1" ht="16.5" customHeight="1">
      <c r="B438" s="33"/>
      <c r="C438" s="171" t="s">
        <v>566</v>
      </c>
      <c r="D438" s="171" t="s">
        <v>263</v>
      </c>
      <c r="E438" s="172" t="s">
        <v>567</v>
      </c>
      <c r="F438" s="173" t="s">
        <v>568</v>
      </c>
      <c r="G438" s="174" t="s">
        <v>206</v>
      </c>
      <c r="H438" s="175">
        <v>5.8150000000000004</v>
      </c>
      <c r="I438" s="176"/>
      <c r="J438" s="177">
        <f>ROUND(I438*H438,2)</f>
        <v>0</v>
      </c>
      <c r="K438" s="173" t="s">
        <v>19</v>
      </c>
      <c r="L438" s="178"/>
      <c r="M438" s="179" t="s">
        <v>19</v>
      </c>
      <c r="N438" s="180" t="s">
        <v>43</v>
      </c>
      <c r="P438" s="137">
        <f>O438*H438</f>
        <v>0</v>
      </c>
      <c r="Q438" s="137">
        <v>8.9999999999999998E-4</v>
      </c>
      <c r="R438" s="137">
        <f>Q438*H438</f>
        <v>5.2335000000000003E-3</v>
      </c>
      <c r="S438" s="137">
        <v>0</v>
      </c>
      <c r="T438" s="138">
        <f>S438*H438</f>
        <v>0</v>
      </c>
      <c r="AR438" s="139" t="s">
        <v>160</v>
      </c>
      <c r="AT438" s="139" t="s">
        <v>263</v>
      </c>
      <c r="AU438" s="139" t="s">
        <v>81</v>
      </c>
      <c r="AY438" s="18" t="s">
        <v>125</v>
      </c>
      <c r="BE438" s="140">
        <f>IF(N438="základní",J438,0)</f>
        <v>0</v>
      </c>
      <c r="BF438" s="140">
        <f>IF(N438="snížená",J438,0)</f>
        <v>0</v>
      </c>
      <c r="BG438" s="140">
        <f>IF(N438="zákl. přenesená",J438,0)</f>
        <v>0</v>
      </c>
      <c r="BH438" s="140">
        <f>IF(N438="sníž. přenesená",J438,0)</f>
        <v>0</v>
      </c>
      <c r="BI438" s="140">
        <f>IF(N438="nulová",J438,0)</f>
        <v>0</v>
      </c>
      <c r="BJ438" s="18" t="s">
        <v>79</v>
      </c>
      <c r="BK438" s="140">
        <f>ROUND(I438*H438,2)</f>
        <v>0</v>
      </c>
      <c r="BL438" s="18" t="s">
        <v>143</v>
      </c>
      <c r="BM438" s="139" t="s">
        <v>569</v>
      </c>
    </row>
    <row r="439" spans="2:65" s="13" customFormat="1" ht="11.25">
      <c r="B439" s="157"/>
      <c r="D439" s="151" t="s">
        <v>211</v>
      </c>
      <c r="E439" s="158" t="s">
        <v>19</v>
      </c>
      <c r="F439" s="159" t="s">
        <v>495</v>
      </c>
      <c r="H439" s="160">
        <v>1.08</v>
      </c>
      <c r="I439" s="161"/>
      <c r="L439" s="157"/>
      <c r="M439" s="162"/>
      <c r="T439" s="163"/>
      <c r="AT439" s="158" t="s">
        <v>211</v>
      </c>
      <c r="AU439" s="158" t="s">
        <v>81</v>
      </c>
      <c r="AV439" s="13" t="s">
        <v>81</v>
      </c>
      <c r="AW439" s="13" t="s">
        <v>33</v>
      </c>
      <c r="AX439" s="13" t="s">
        <v>72</v>
      </c>
      <c r="AY439" s="158" t="s">
        <v>125</v>
      </c>
    </row>
    <row r="440" spans="2:65" s="13" customFormat="1" ht="11.25">
      <c r="B440" s="157"/>
      <c r="D440" s="151" t="s">
        <v>211</v>
      </c>
      <c r="E440" s="158" t="s">
        <v>19</v>
      </c>
      <c r="F440" s="159" t="s">
        <v>496</v>
      </c>
      <c r="H440" s="160">
        <v>3.7440000000000002</v>
      </c>
      <c r="I440" s="161"/>
      <c r="L440" s="157"/>
      <c r="M440" s="162"/>
      <c r="T440" s="163"/>
      <c r="AT440" s="158" t="s">
        <v>211</v>
      </c>
      <c r="AU440" s="158" t="s">
        <v>81</v>
      </c>
      <c r="AV440" s="13" t="s">
        <v>81</v>
      </c>
      <c r="AW440" s="13" t="s">
        <v>33</v>
      </c>
      <c r="AX440" s="13" t="s">
        <v>72</v>
      </c>
      <c r="AY440" s="158" t="s">
        <v>125</v>
      </c>
    </row>
    <row r="441" spans="2:65" s="13" customFormat="1" ht="11.25">
      <c r="B441" s="157"/>
      <c r="D441" s="151" t="s">
        <v>211</v>
      </c>
      <c r="E441" s="158" t="s">
        <v>19</v>
      </c>
      <c r="F441" s="159" t="s">
        <v>570</v>
      </c>
      <c r="H441" s="160">
        <v>0.46200000000000002</v>
      </c>
      <c r="I441" s="161"/>
      <c r="L441" s="157"/>
      <c r="M441" s="162"/>
      <c r="T441" s="163"/>
      <c r="AT441" s="158" t="s">
        <v>211</v>
      </c>
      <c r="AU441" s="158" t="s">
        <v>81</v>
      </c>
      <c r="AV441" s="13" t="s">
        <v>81</v>
      </c>
      <c r="AW441" s="13" t="s">
        <v>33</v>
      </c>
      <c r="AX441" s="13" t="s">
        <v>72</v>
      </c>
      <c r="AY441" s="158" t="s">
        <v>125</v>
      </c>
    </row>
    <row r="442" spans="2:65" s="14" customFormat="1" ht="11.25">
      <c r="B442" s="164"/>
      <c r="D442" s="151" t="s">
        <v>211</v>
      </c>
      <c r="E442" s="165" t="s">
        <v>19</v>
      </c>
      <c r="F442" s="166" t="s">
        <v>229</v>
      </c>
      <c r="H442" s="167">
        <v>5.2859999999999996</v>
      </c>
      <c r="I442" s="168"/>
      <c r="L442" s="164"/>
      <c r="M442" s="169"/>
      <c r="T442" s="170"/>
      <c r="AT442" s="165" t="s">
        <v>211</v>
      </c>
      <c r="AU442" s="165" t="s">
        <v>81</v>
      </c>
      <c r="AV442" s="14" t="s">
        <v>143</v>
      </c>
      <c r="AW442" s="14" t="s">
        <v>33</v>
      </c>
      <c r="AX442" s="14" t="s">
        <v>79</v>
      </c>
      <c r="AY442" s="165" t="s">
        <v>125</v>
      </c>
    </row>
    <row r="443" spans="2:65" s="13" customFormat="1" ht="11.25">
      <c r="B443" s="157"/>
      <c r="D443" s="151" t="s">
        <v>211</v>
      </c>
      <c r="F443" s="159" t="s">
        <v>571</v>
      </c>
      <c r="H443" s="160">
        <v>5.8150000000000004</v>
      </c>
      <c r="I443" s="161"/>
      <c r="L443" s="157"/>
      <c r="M443" s="162"/>
      <c r="T443" s="163"/>
      <c r="AT443" s="158" t="s">
        <v>211</v>
      </c>
      <c r="AU443" s="158" t="s">
        <v>81</v>
      </c>
      <c r="AV443" s="13" t="s">
        <v>81</v>
      </c>
      <c r="AW443" s="13" t="s">
        <v>4</v>
      </c>
      <c r="AX443" s="13" t="s">
        <v>79</v>
      </c>
      <c r="AY443" s="158" t="s">
        <v>125</v>
      </c>
    </row>
    <row r="444" spans="2:65" s="1" customFormat="1" ht="37.9" customHeight="1">
      <c r="B444" s="33"/>
      <c r="C444" s="128" t="s">
        <v>572</v>
      </c>
      <c r="D444" s="128" t="s">
        <v>128</v>
      </c>
      <c r="E444" s="129" t="s">
        <v>573</v>
      </c>
      <c r="F444" s="130" t="s">
        <v>574</v>
      </c>
      <c r="G444" s="131" t="s">
        <v>206</v>
      </c>
      <c r="H444" s="132">
        <v>90.837000000000003</v>
      </c>
      <c r="I444" s="133"/>
      <c r="J444" s="134">
        <f>ROUND(I444*H444,2)</f>
        <v>0</v>
      </c>
      <c r="K444" s="130" t="s">
        <v>207</v>
      </c>
      <c r="L444" s="33"/>
      <c r="M444" s="135" t="s">
        <v>19</v>
      </c>
      <c r="N444" s="136" t="s">
        <v>43</v>
      </c>
      <c r="P444" s="137">
        <f>O444*H444</f>
        <v>0</v>
      </c>
      <c r="Q444" s="137">
        <v>1.1599999999999999E-2</v>
      </c>
      <c r="R444" s="137">
        <f>Q444*H444</f>
        <v>1.0537091999999999</v>
      </c>
      <c r="S444" s="137">
        <v>0</v>
      </c>
      <c r="T444" s="138">
        <f>S444*H444</f>
        <v>0</v>
      </c>
      <c r="AR444" s="139" t="s">
        <v>143</v>
      </c>
      <c r="AT444" s="139" t="s">
        <v>128</v>
      </c>
      <c r="AU444" s="139" t="s">
        <v>81</v>
      </c>
      <c r="AY444" s="18" t="s">
        <v>125</v>
      </c>
      <c r="BE444" s="140">
        <f>IF(N444="základní",J444,0)</f>
        <v>0</v>
      </c>
      <c r="BF444" s="140">
        <f>IF(N444="snížená",J444,0)</f>
        <v>0</v>
      </c>
      <c r="BG444" s="140">
        <f>IF(N444="zákl. přenesená",J444,0)</f>
        <v>0</v>
      </c>
      <c r="BH444" s="140">
        <f>IF(N444="sníž. přenesená",J444,0)</f>
        <v>0</v>
      </c>
      <c r="BI444" s="140">
        <f>IF(N444="nulová",J444,0)</f>
        <v>0</v>
      </c>
      <c r="BJ444" s="18" t="s">
        <v>79</v>
      </c>
      <c r="BK444" s="140">
        <f>ROUND(I444*H444,2)</f>
        <v>0</v>
      </c>
      <c r="BL444" s="18" t="s">
        <v>143</v>
      </c>
      <c r="BM444" s="139" t="s">
        <v>575</v>
      </c>
    </row>
    <row r="445" spans="2:65" s="1" customFormat="1" ht="11.25">
      <c r="B445" s="33"/>
      <c r="D445" s="146" t="s">
        <v>209</v>
      </c>
      <c r="F445" s="147" t="s">
        <v>576</v>
      </c>
      <c r="I445" s="148"/>
      <c r="L445" s="33"/>
      <c r="M445" s="149"/>
      <c r="T445" s="54"/>
      <c r="AT445" s="18" t="s">
        <v>209</v>
      </c>
      <c r="AU445" s="18" t="s">
        <v>81</v>
      </c>
    </row>
    <row r="446" spans="2:65" s="1" customFormat="1" ht="97.5">
      <c r="B446" s="33"/>
      <c r="D446" s="151" t="s">
        <v>519</v>
      </c>
      <c r="F446" s="188" t="s">
        <v>520</v>
      </c>
      <c r="I446" s="148"/>
      <c r="L446" s="33"/>
      <c r="M446" s="149"/>
      <c r="T446" s="54"/>
      <c r="AT446" s="18" t="s">
        <v>519</v>
      </c>
      <c r="AU446" s="18" t="s">
        <v>81</v>
      </c>
    </row>
    <row r="447" spans="2:65" s="13" customFormat="1" ht="11.25">
      <c r="B447" s="157"/>
      <c r="D447" s="151" t="s">
        <v>211</v>
      </c>
      <c r="E447" s="158" t="s">
        <v>19</v>
      </c>
      <c r="F447" s="159" t="s">
        <v>577</v>
      </c>
      <c r="H447" s="160">
        <v>90.837000000000003</v>
      </c>
      <c r="I447" s="161"/>
      <c r="L447" s="157"/>
      <c r="M447" s="162"/>
      <c r="T447" s="163"/>
      <c r="AT447" s="158" t="s">
        <v>211</v>
      </c>
      <c r="AU447" s="158" t="s">
        <v>81</v>
      </c>
      <c r="AV447" s="13" t="s">
        <v>81</v>
      </c>
      <c r="AW447" s="13" t="s">
        <v>33</v>
      </c>
      <c r="AX447" s="13" t="s">
        <v>79</v>
      </c>
      <c r="AY447" s="158" t="s">
        <v>125</v>
      </c>
    </row>
    <row r="448" spans="2:65" s="1" customFormat="1" ht="16.5" customHeight="1">
      <c r="B448" s="33"/>
      <c r="C448" s="171" t="s">
        <v>578</v>
      </c>
      <c r="D448" s="171" t="s">
        <v>263</v>
      </c>
      <c r="E448" s="172" t="s">
        <v>579</v>
      </c>
      <c r="F448" s="173" t="s">
        <v>580</v>
      </c>
      <c r="G448" s="174" t="s">
        <v>206</v>
      </c>
      <c r="H448" s="175">
        <v>95.379000000000005</v>
      </c>
      <c r="I448" s="176"/>
      <c r="J448" s="177">
        <f>ROUND(I448*H448,2)</f>
        <v>0</v>
      </c>
      <c r="K448" s="173" t="s">
        <v>19</v>
      </c>
      <c r="L448" s="178"/>
      <c r="M448" s="179" t="s">
        <v>19</v>
      </c>
      <c r="N448" s="180" t="s">
        <v>43</v>
      </c>
      <c r="P448" s="137">
        <f>O448*H448</f>
        <v>0</v>
      </c>
      <c r="Q448" s="137">
        <v>2.5000000000000001E-2</v>
      </c>
      <c r="R448" s="137">
        <f>Q448*H448</f>
        <v>2.3844750000000001</v>
      </c>
      <c r="S448" s="137">
        <v>0</v>
      </c>
      <c r="T448" s="138">
        <f>S448*H448</f>
        <v>0</v>
      </c>
      <c r="AR448" s="139" t="s">
        <v>160</v>
      </c>
      <c r="AT448" s="139" t="s">
        <v>263</v>
      </c>
      <c r="AU448" s="139" t="s">
        <v>81</v>
      </c>
      <c r="AY448" s="18" t="s">
        <v>125</v>
      </c>
      <c r="BE448" s="140">
        <f>IF(N448="základní",J448,0)</f>
        <v>0</v>
      </c>
      <c r="BF448" s="140">
        <f>IF(N448="snížená",J448,0)</f>
        <v>0</v>
      </c>
      <c r="BG448" s="140">
        <f>IF(N448="zákl. přenesená",J448,0)</f>
        <v>0</v>
      </c>
      <c r="BH448" s="140">
        <f>IF(N448="sníž. přenesená",J448,0)</f>
        <v>0</v>
      </c>
      <c r="BI448" s="140">
        <f>IF(N448="nulová",J448,0)</f>
        <v>0</v>
      </c>
      <c r="BJ448" s="18" t="s">
        <v>79</v>
      </c>
      <c r="BK448" s="140">
        <f>ROUND(I448*H448,2)</f>
        <v>0</v>
      </c>
      <c r="BL448" s="18" t="s">
        <v>143</v>
      </c>
      <c r="BM448" s="139" t="s">
        <v>581</v>
      </c>
    </row>
    <row r="449" spans="2:65" s="13" customFormat="1" ht="11.25">
      <c r="B449" s="157"/>
      <c r="D449" s="151" t="s">
        <v>211</v>
      </c>
      <c r="F449" s="159" t="s">
        <v>582</v>
      </c>
      <c r="H449" s="160">
        <v>95.379000000000005</v>
      </c>
      <c r="I449" s="161"/>
      <c r="L449" s="157"/>
      <c r="M449" s="162"/>
      <c r="T449" s="163"/>
      <c r="AT449" s="158" t="s">
        <v>211</v>
      </c>
      <c r="AU449" s="158" t="s">
        <v>81</v>
      </c>
      <c r="AV449" s="13" t="s">
        <v>81</v>
      </c>
      <c r="AW449" s="13" t="s">
        <v>4</v>
      </c>
      <c r="AX449" s="13" t="s">
        <v>79</v>
      </c>
      <c r="AY449" s="158" t="s">
        <v>125</v>
      </c>
    </row>
    <row r="450" spans="2:65" s="1" customFormat="1" ht="37.9" customHeight="1">
      <c r="B450" s="33"/>
      <c r="C450" s="128" t="s">
        <v>583</v>
      </c>
      <c r="D450" s="128" t="s">
        <v>128</v>
      </c>
      <c r="E450" s="129" t="s">
        <v>584</v>
      </c>
      <c r="F450" s="130" t="s">
        <v>585</v>
      </c>
      <c r="G450" s="131" t="s">
        <v>323</v>
      </c>
      <c r="H450" s="132">
        <v>1.8</v>
      </c>
      <c r="I450" s="133"/>
      <c r="J450" s="134">
        <f>ROUND(I450*H450,2)</f>
        <v>0</v>
      </c>
      <c r="K450" s="130" t="s">
        <v>207</v>
      </c>
      <c r="L450" s="33"/>
      <c r="M450" s="135" t="s">
        <v>19</v>
      </c>
      <c r="N450" s="136" t="s">
        <v>43</v>
      </c>
      <c r="P450" s="137">
        <f>O450*H450</f>
        <v>0</v>
      </c>
      <c r="Q450" s="137">
        <v>3.3899999999999998E-3</v>
      </c>
      <c r="R450" s="137">
        <f>Q450*H450</f>
        <v>6.1019999999999998E-3</v>
      </c>
      <c r="S450" s="137">
        <v>0</v>
      </c>
      <c r="T450" s="138">
        <f>S450*H450</f>
        <v>0</v>
      </c>
      <c r="AR450" s="139" t="s">
        <v>143</v>
      </c>
      <c r="AT450" s="139" t="s">
        <v>128</v>
      </c>
      <c r="AU450" s="139" t="s">
        <v>81</v>
      </c>
      <c r="AY450" s="18" t="s">
        <v>125</v>
      </c>
      <c r="BE450" s="140">
        <f>IF(N450="základní",J450,0)</f>
        <v>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8" t="s">
        <v>79</v>
      </c>
      <c r="BK450" s="140">
        <f>ROUND(I450*H450,2)</f>
        <v>0</v>
      </c>
      <c r="BL450" s="18" t="s">
        <v>143</v>
      </c>
      <c r="BM450" s="139" t="s">
        <v>586</v>
      </c>
    </row>
    <row r="451" spans="2:65" s="1" customFormat="1" ht="11.25">
      <c r="B451" s="33"/>
      <c r="D451" s="146" t="s">
        <v>209</v>
      </c>
      <c r="F451" s="147" t="s">
        <v>587</v>
      </c>
      <c r="I451" s="148"/>
      <c r="L451" s="33"/>
      <c r="M451" s="149"/>
      <c r="T451" s="54"/>
      <c r="AT451" s="18" t="s">
        <v>209</v>
      </c>
      <c r="AU451" s="18" t="s">
        <v>81</v>
      </c>
    </row>
    <row r="452" spans="2:65" s="1" customFormat="1" ht="78">
      <c r="B452" s="33"/>
      <c r="D452" s="151" t="s">
        <v>519</v>
      </c>
      <c r="F452" s="188" t="s">
        <v>544</v>
      </c>
      <c r="I452" s="148"/>
      <c r="L452" s="33"/>
      <c r="M452" s="149"/>
      <c r="T452" s="54"/>
      <c r="AT452" s="18" t="s">
        <v>519</v>
      </c>
      <c r="AU452" s="18" t="s">
        <v>81</v>
      </c>
    </row>
    <row r="453" spans="2:65" s="13" customFormat="1" ht="11.25">
      <c r="B453" s="157"/>
      <c r="D453" s="151" t="s">
        <v>211</v>
      </c>
      <c r="E453" s="158" t="s">
        <v>19</v>
      </c>
      <c r="F453" s="159" t="s">
        <v>588</v>
      </c>
      <c r="H453" s="160">
        <v>1.8</v>
      </c>
      <c r="I453" s="161"/>
      <c r="L453" s="157"/>
      <c r="M453" s="162"/>
      <c r="T453" s="163"/>
      <c r="AT453" s="158" t="s">
        <v>211</v>
      </c>
      <c r="AU453" s="158" t="s">
        <v>81</v>
      </c>
      <c r="AV453" s="13" t="s">
        <v>81</v>
      </c>
      <c r="AW453" s="13" t="s">
        <v>33</v>
      </c>
      <c r="AX453" s="13" t="s">
        <v>79</v>
      </c>
      <c r="AY453" s="158" t="s">
        <v>125</v>
      </c>
    </row>
    <row r="454" spans="2:65" s="1" customFormat="1" ht="16.5" customHeight="1">
      <c r="B454" s="33"/>
      <c r="C454" s="171" t="s">
        <v>589</v>
      </c>
      <c r="D454" s="171" t="s">
        <v>263</v>
      </c>
      <c r="E454" s="172" t="s">
        <v>590</v>
      </c>
      <c r="F454" s="173" t="s">
        <v>591</v>
      </c>
      <c r="G454" s="174" t="s">
        <v>206</v>
      </c>
      <c r="H454" s="175">
        <v>0.59399999999999997</v>
      </c>
      <c r="I454" s="176"/>
      <c r="J454" s="177">
        <f>ROUND(I454*H454,2)</f>
        <v>0</v>
      </c>
      <c r="K454" s="173" t="s">
        <v>19</v>
      </c>
      <c r="L454" s="178"/>
      <c r="M454" s="179" t="s">
        <v>19</v>
      </c>
      <c r="N454" s="180" t="s">
        <v>43</v>
      </c>
      <c r="P454" s="137">
        <f>O454*H454</f>
        <v>0</v>
      </c>
      <c r="Q454" s="137">
        <v>6.0000000000000001E-3</v>
      </c>
      <c r="R454" s="137">
        <f>Q454*H454</f>
        <v>3.5639999999999999E-3</v>
      </c>
      <c r="S454" s="137">
        <v>0</v>
      </c>
      <c r="T454" s="138">
        <f>S454*H454</f>
        <v>0</v>
      </c>
      <c r="AR454" s="139" t="s">
        <v>160</v>
      </c>
      <c r="AT454" s="139" t="s">
        <v>263</v>
      </c>
      <c r="AU454" s="139" t="s">
        <v>81</v>
      </c>
      <c r="AY454" s="18" t="s">
        <v>125</v>
      </c>
      <c r="BE454" s="140">
        <f>IF(N454="základní",J454,0)</f>
        <v>0</v>
      </c>
      <c r="BF454" s="140">
        <f>IF(N454="snížená",J454,0)</f>
        <v>0</v>
      </c>
      <c r="BG454" s="140">
        <f>IF(N454="zákl. přenesená",J454,0)</f>
        <v>0</v>
      </c>
      <c r="BH454" s="140">
        <f>IF(N454="sníž. přenesená",J454,0)</f>
        <v>0</v>
      </c>
      <c r="BI454" s="140">
        <f>IF(N454="nulová",J454,0)</f>
        <v>0</v>
      </c>
      <c r="BJ454" s="18" t="s">
        <v>79</v>
      </c>
      <c r="BK454" s="140">
        <f>ROUND(I454*H454,2)</f>
        <v>0</v>
      </c>
      <c r="BL454" s="18" t="s">
        <v>143</v>
      </c>
      <c r="BM454" s="139" t="s">
        <v>592</v>
      </c>
    </row>
    <row r="455" spans="2:65" s="13" customFormat="1" ht="11.25">
      <c r="B455" s="157"/>
      <c r="D455" s="151" t="s">
        <v>211</v>
      </c>
      <c r="E455" s="158" t="s">
        <v>19</v>
      </c>
      <c r="F455" s="159" t="s">
        <v>593</v>
      </c>
      <c r="H455" s="160">
        <v>0.54</v>
      </c>
      <c r="I455" s="161"/>
      <c r="L455" s="157"/>
      <c r="M455" s="162"/>
      <c r="T455" s="163"/>
      <c r="AT455" s="158" t="s">
        <v>211</v>
      </c>
      <c r="AU455" s="158" t="s">
        <v>81</v>
      </c>
      <c r="AV455" s="13" t="s">
        <v>81</v>
      </c>
      <c r="AW455" s="13" t="s">
        <v>33</v>
      </c>
      <c r="AX455" s="13" t="s">
        <v>79</v>
      </c>
      <c r="AY455" s="158" t="s">
        <v>125</v>
      </c>
    </row>
    <row r="456" spans="2:65" s="13" customFormat="1" ht="11.25">
      <c r="B456" s="157"/>
      <c r="D456" s="151" t="s">
        <v>211</v>
      </c>
      <c r="F456" s="159" t="s">
        <v>594</v>
      </c>
      <c r="H456" s="160">
        <v>0.59399999999999997</v>
      </c>
      <c r="I456" s="161"/>
      <c r="L456" s="157"/>
      <c r="M456" s="162"/>
      <c r="T456" s="163"/>
      <c r="AT456" s="158" t="s">
        <v>211</v>
      </c>
      <c r="AU456" s="158" t="s">
        <v>81</v>
      </c>
      <c r="AV456" s="13" t="s">
        <v>81</v>
      </c>
      <c r="AW456" s="13" t="s">
        <v>4</v>
      </c>
      <c r="AX456" s="13" t="s">
        <v>79</v>
      </c>
      <c r="AY456" s="158" t="s">
        <v>125</v>
      </c>
    </row>
    <row r="457" spans="2:65" s="1" customFormat="1" ht="24.2" customHeight="1">
      <c r="B457" s="33"/>
      <c r="C457" s="128" t="s">
        <v>595</v>
      </c>
      <c r="D457" s="128" t="s">
        <v>128</v>
      </c>
      <c r="E457" s="129" t="s">
        <v>596</v>
      </c>
      <c r="F457" s="130" t="s">
        <v>597</v>
      </c>
      <c r="G457" s="131" t="s">
        <v>206</v>
      </c>
      <c r="H457" s="132">
        <v>867.19299999999998</v>
      </c>
      <c r="I457" s="133"/>
      <c r="J457" s="134">
        <f>ROUND(I457*H457,2)</f>
        <v>0</v>
      </c>
      <c r="K457" s="130" t="s">
        <v>207</v>
      </c>
      <c r="L457" s="33"/>
      <c r="M457" s="135" t="s">
        <v>19</v>
      </c>
      <c r="N457" s="136" t="s">
        <v>43</v>
      </c>
      <c r="P457" s="137">
        <f>O457*H457</f>
        <v>0</v>
      </c>
      <c r="Q457" s="137">
        <v>8.0000000000000007E-5</v>
      </c>
      <c r="R457" s="137">
        <f>Q457*H457</f>
        <v>6.937544000000001E-2</v>
      </c>
      <c r="S457" s="137">
        <v>0</v>
      </c>
      <c r="T457" s="138">
        <f>S457*H457</f>
        <v>0</v>
      </c>
      <c r="AR457" s="139" t="s">
        <v>143</v>
      </c>
      <c r="AT457" s="139" t="s">
        <v>128</v>
      </c>
      <c r="AU457" s="139" t="s">
        <v>81</v>
      </c>
      <c r="AY457" s="18" t="s">
        <v>125</v>
      </c>
      <c r="BE457" s="140">
        <f>IF(N457="základní",J457,0)</f>
        <v>0</v>
      </c>
      <c r="BF457" s="140">
        <f>IF(N457="snížená",J457,0)</f>
        <v>0</v>
      </c>
      <c r="BG457" s="140">
        <f>IF(N457="zákl. přenesená",J457,0)</f>
        <v>0</v>
      </c>
      <c r="BH457" s="140">
        <f>IF(N457="sníž. přenesená",J457,0)</f>
        <v>0</v>
      </c>
      <c r="BI457" s="140">
        <f>IF(N457="nulová",J457,0)</f>
        <v>0</v>
      </c>
      <c r="BJ457" s="18" t="s">
        <v>79</v>
      </c>
      <c r="BK457" s="140">
        <f>ROUND(I457*H457,2)</f>
        <v>0</v>
      </c>
      <c r="BL457" s="18" t="s">
        <v>143</v>
      </c>
      <c r="BM457" s="139" t="s">
        <v>598</v>
      </c>
    </row>
    <row r="458" spans="2:65" s="1" customFormat="1" ht="11.25">
      <c r="B458" s="33"/>
      <c r="D458" s="146" t="s">
        <v>209</v>
      </c>
      <c r="F458" s="147" t="s">
        <v>599</v>
      </c>
      <c r="I458" s="148"/>
      <c r="L458" s="33"/>
      <c r="M458" s="149"/>
      <c r="T458" s="54"/>
      <c r="AT458" s="18" t="s">
        <v>209</v>
      </c>
      <c r="AU458" s="18" t="s">
        <v>81</v>
      </c>
    </row>
    <row r="459" spans="2:65" s="1" customFormat="1" ht="24.2" customHeight="1">
      <c r="B459" s="33"/>
      <c r="C459" s="128" t="s">
        <v>600</v>
      </c>
      <c r="D459" s="128" t="s">
        <v>128</v>
      </c>
      <c r="E459" s="129" t="s">
        <v>601</v>
      </c>
      <c r="F459" s="130" t="s">
        <v>602</v>
      </c>
      <c r="G459" s="131" t="s">
        <v>206</v>
      </c>
      <c r="H459" s="132">
        <v>90.837000000000003</v>
      </c>
      <c r="I459" s="133"/>
      <c r="J459" s="134">
        <f>ROUND(I459*H459,2)</f>
        <v>0</v>
      </c>
      <c r="K459" s="130" t="s">
        <v>207</v>
      </c>
      <c r="L459" s="33"/>
      <c r="M459" s="135" t="s">
        <v>19</v>
      </c>
      <c r="N459" s="136" t="s">
        <v>43</v>
      </c>
      <c r="P459" s="137">
        <f>O459*H459</f>
        <v>0</v>
      </c>
      <c r="Q459" s="137">
        <v>8.0000000000000007E-5</v>
      </c>
      <c r="R459" s="137">
        <f>Q459*H459</f>
        <v>7.2669600000000011E-3</v>
      </c>
      <c r="S459" s="137">
        <v>0</v>
      </c>
      <c r="T459" s="138">
        <f>S459*H459</f>
        <v>0</v>
      </c>
      <c r="AR459" s="139" t="s">
        <v>143</v>
      </c>
      <c r="AT459" s="139" t="s">
        <v>128</v>
      </c>
      <c r="AU459" s="139" t="s">
        <v>81</v>
      </c>
      <c r="AY459" s="18" t="s">
        <v>125</v>
      </c>
      <c r="BE459" s="140">
        <f>IF(N459="základní",J459,0)</f>
        <v>0</v>
      </c>
      <c r="BF459" s="140">
        <f>IF(N459="snížená",J459,0)</f>
        <v>0</v>
      </c>
      <c r="BG459" s="140">
        <f>IF(N459="zákl. přenesená",J459,0)</f>
        <v>0</v>
      </c>
      <c r="BH459" s="140">
        <f>IF(N459="sníž. přenesená",J459,0)</f>
        <v>0</v>
      </c>
      <c r="BI459" s="140">
        <f>IF(N459="nulová",J459,0)</f>
        <v>0</v>
      </c>
      <c r="BJ459" s="18" t="s">
        <v>79</v>
      </c>
      <c r="BK459" s="140">
        <f>ROUND(I459*H459,2)</f>
        <v>0</v>
      </c>
      <c r="BL459" s="18" t="s">
        <v>143</v>
      </c>
      <c r="BM459" s="139" t="s">
        <v>603</v>
      </c>
    </row>
    <row r="460" spans="2:65" s="1" customFormat="1" ht="11.25">
      <c r="B460" s="33"/>
      <c r="D460" s="146" t="s">
        <v>209</v>
      </c>
      <c r="F460" s="147" t="s">
        <v>604</v>
      </c>
      <c r="I460" s="148"/>
      <c r="L460" s="33"/>
      <c r="M460" s="149"/>
      <c r="T460" s="54"/>
      <c r="AT460" s="18" t="s">
        <v>209</v>
      </c>
      <c r="AU460" s="18" t="s">
        <v>81</v>
      </c>
    </row>
    <row r="461" spans="2:65" s="1" customFormat="1" ht="24.2" customHeight="1">
      <c r="B461" s="33"/>
      <c r="C461" s="128" t="s">
        <v>605</v>
      </c>
      <c r="D461" s="128" t="s">
        <v>128</v>
      </c>
      <c r="E461" s="129" t="s">
        <v>606</v>
      </c>
      <c r="F461" s="130" t="s">
        <v>607</v>
      </c>
      <c r="G461" s="131" t="s">
        <v>206</v>
      </c>
      <c r="H461" s="132">
        <v>8.3819999999999997</v>
      </c>
      <c r="I461" s="133"/>
      <c r="J461" s="134">
        <f>ROUND(I461*H461,2)</f>
        <v>0</v>
      </c>
      <c r="K461" s="130" t="s">
        <v>207</v>
      </c>
      <c r="L461" s="33"/>
      <c r="M461" s="135" t="s">
        <v>19</v>
      </c>
      <c r="N461" s="136" t="s">
        <v>43</v>
      </c>
      <c r="P461" s="137">
        <f>O461*H461</f>
        <v>0</v>
      </c>
      <c r="Q461" s="137">
        <v>4.3800000000000002E-3</v>
      </c>
      <c r="R461" s="137">
        <f>Q461*H461</f>
        <v>3.6713160000000002E-2</v>
      </c>
      <c r="S461" s="137">
        <v>0</v>
      </c>
      <c r="T461" s="138">
        <f>S461*H461</f>
        <v>0</v>
      </c>
      <c r="AR461" s="139" t="s">
        <v>143</v>
      </c>
      <c r="AT461" s="139" t="s">
        <v>128</v>
      </c>
      <c r="AU461" s="139" t="s">
        <v>81</v>
      </c>
      <c r="AY461" s="18" t="s">
        <v>125</v>
      </c>
      <c r="BE461" s="140">
        <f>IF(N461="základní",J461,0)</f>
        <v>0</v>
      </c>
      <c r="BF461" s="140">
        <f>IF(N461="snížená",J461,0)</f>
        <v>0</v>
      </c>
      <c r="BG461" s="140">
        <f>IF(N461="zákl. přenesená",J461,0)</f>
        <v>0</v>
      </c>
      <c r="BH461" s="140">
        <f>IF(N461="sníž. přenesená",J461,0)</f>
        <v>0</v>
      </c>
      <c r="BI461" s="140">
        <f>IF(N461="nulová",J461,0)</f>
        <v>0</v>
      </c>
      <c r="BJ461" s="18" t="s">
        <v>79</v>
      </c>
      <c r="BK461" s="140">
        <f>ROUND(I461*H461,2)</f>
        <v>0</v>
      </c>
      <c r="BL461" s="18" t="s">
        <v>143</v>
      </c>
      <c r="BM461" s="139" t="s">
        <v>608</v>
      </c>
    </row>
    <row r="462" spans="2:65" s="1" customFormat="1" ht="11.25">
      <c r="B462" s="33"/>
      <c r="D462" s="146" t="s">
        <v>209</v>
      </c>
      <c r="F462" s="147" t="s">
        <v>609</v>
      </c>
      <c r="I462" s="148"/>
      <c r="L462" s="33"/>
      <c r="M462" s="149"/>
      <c r="T462" s="54"/>
      <c r="AT462" s="18" t="s">
        <v>209</v>
      </c>
      <c r="AU462" s="18" t="s">
        <v>81</v>
      </c>
    </row>
    <row r="463" spans="2:65" s="1" customFormat="1" ht="78">
      <c r="B463" s="33"/>
      <c r="D463" s="151" t="s">
        <v>519</v>
      </c>
      <c r="F463" s="188" t="s">
        <v>544</v>
      </c>
      <c r="I463" s="148"/>
      <c r="L463" s="33"/>
      <c r="M463" s="149"/>
      <c r="T463" s="54"/>
      <c r="AT463" s="18" t="s">
        <v>519</v>
      </c>
      <c r="AU463" s="18" t="s">
        <v>81</v>
      </c>
    </row>
    <row r="464" spans="2:65" s="12" customFormat="1" ht="11.25">
      <c r="B464" s="150"/>
      <c r="D464" s="151" t="s">
        <v>211</v>
      </c>
      <c r="E464" s="152" t="s">
        <v>19</v>
      </c>
      <c r="F464" s="153" t="s">
        <v>610</v>
      </c>
      <c r="H464" s="152" t="s">
        <v>19</v>
      </c>
      <c r="I464" s="154"/>
      <c r="L464" s="150"/>
      <c r="M464" s="155"/>
      <c r="T464" s="156"/>
      <c r="AT464" s="152" t="s">
        <v>211</v>
      </c>
      <c r="AU464" s="152" t="s">
        <v>81</v>
      </c>
      <c r="AV464" s="12" t="s">
        <v>79</v>
      </c>
      <c r="AW464" s="12" t="s">
        <v>33</v>
      </c>
      <c r="AX464" s="12" t="s">
        <v>72</v>
      </c>
      <c r="AY464" s="152" t="s">
        <v>125</v>
      </c>
    </row>
    <row r="465" spans="2:65" s="13" customFormat="1" ht="11.25">
      <c r="B465" s="157"/>
      <c r="D465" s="151" t="s">
        <v>211</v>
      </c>
      <c r="E465" s="158" t="s">
        <v>19</v>
      </c>
      <c r="F465" s="159" t="s">
        <v>611</v>
      </c>
      <c r="H465" s="160">
        <v>10.17</v>
      </c>
      <c r="I465" s="161"/>
      <c r="L465" s="157"/>
      <c r="M465" s="162"/>
      <c r="T465" s="163"/>
      <c r="AT465" s="158" t="s">
        <v>211</v>
      </c>
      <c r="AU465" s="158" t="s">
        <v>81</v>
      </c>
      <c r="AV465" s="13" t="s">
        <v>81</v>
      </c>
      <c r="AW465" s="13" t="s">
        <v>33</v>
      </c>
      <c r="AX465" s="13" t="s">
        <v>72</v>
      </c>
      <c r="AY465" s="158" t="s">
        <v>125</v>
      </c>
    </row>
    <row r="466" spans="2:65" s="13" customFormat="1" ht="11.25">
      <c r="B466" s="157"/>
      <c r="D466" s="151" t="s">
        <v>211</v>
      </c>
      <c r="E466" s="158" t="s">
        <v>19</v>
      </c>
      <c r="F466" s="159" t="s">
        <v>493</v>
      </c>
      <c r="H466" s="160">
        <v>-1.44</v>
      </c>
      <c r="I466" s="161"/>
      <c r="L466" s="157"/>
      <c r="M466" s="162"/>
      <c r="T466" s="163"/>
      <c r="AT466" s="158" t="s">
        <v>211</v>
      </c>
      <c r="AU466" s="158" t="s">
        <v>81</v>
      </c>
      <c r="AV466" s="13" t="s">
        <v>81</v>
      </c>
      <c r="AW466" s="13" t="s">
        <v>33</v>
      </c>
      <c r="AX466" s="13" t="s">
        <v>72</v>
      </c>
      <c r="AY466" s="158" t="s">
        <v>125</v>
      </c>
    </row>
    <row r="467" spans="2:65" s="13" customFormat="1" ht="11.25">
      <c r="B467" s="157"/>
      <c r="D467" s="151" t="s">
        <v>211</v>
      </c>
      <c r="E467" s="158" t="s">
        <v>19</v>
      </c>
      <c r="F467" s="159" t="s">
        <v>612</v>
      </c>
      <c r="H467" s="160">
        <v>-1.44</v>
      </c>
      <c r="I467" s="161"/>
      <c r="L467" s="157"/>
      <c r="M467" s="162"/>
      <c r="T467" s="163"/>
      <c r="AT467" s="158" t="s">
        <v>211</v>
      </c>
      <c r="AU467" s="158" t="s">
        <v>81</v>
      </c>
      <c r="AV467" s="13" t="s">
        <v>81</v>
      </c>
      <c r="AW467" s="13" t="s">
        <v>33</v>
      </c>
      <c r="AX467" s="13" t="s">
        <v>72</v>
      </c>
      <c r="AY467" s="158" t="s">
        <v>125</v>
      </c>
    </row>
    <row r="468" spans="2:65" s="13" customFormat="1" ht="11.25">
      <c r="B468" s="157"/>
      <c r="D468" s="151" t="s">
        <v>211</v>
      </c>
      <c r="E468" s="158" t="s">
        <v>19</v>
      </c>
      <c r="F468" s="159" t="s">
        <v>613</v>
      </c>
      <c r="H468" s="160">
        <v>0.46800000000000003</v>
      </c>
      <c r="I468" s="161"/>
      <c r="L468" s="157"/>
      <c r="M468" s="162"/>
      <c r="T468" s="163"/>
      <c r="AT468" s="158" t="s">
        <v>211</v>
      </c>
      <c r="AU468" s="158" t="s">
        <v>81</v>
      </c>
      <c r="AV468" s="13" t="s">
        <v>81</v>
      </c>
      <c r="AW468" s="13" t="s">
        <v>33</v>
      </c>
      <c r="AX468" s="13" t="s">
        <v>72</v>
      </c>
      <c r="AY468" s="158" t="s">
        <v>125</v>
      </c>
    </row>
    <row r="469" spans="2:65" s="13" customFormat="1" ht="11.25">
      <c r="B469" s="157"/>
      <c r="D469" s="151" t="s">
        <v>211</v>
      </c>
      <c r="E469" s="158" t="s">
        <v>19</v>
      </c>
      <c r="F469" s="159" t="s">
        <v>614</v>
      </c>
      <c r="H469" s="160">
        <v>0.624</v>
      </c>
      <c r="I469" s="161"/>
      <c r="L469" s="157"/>
      <c r="M469" s="162"/>
      <c r="T469" s="163"/>
      <c r="AT469" s="158" t="s">
        <v>211</v>
      </c>
      <c r="AU469" s="158" t="s">
        <v>81</v>
      </c>
      <c r="AV469" s="13" t="s">
        <v>81</v>
      </c>
      <c r="AW469" s="13" t="s">
        <v>33</v>
      </c>
      <c r="AX469" s="13" t="s">
        <v>72</v>
      </c>
      <c r="AY469" s="158" t="s">
        <v>125</v>
      </c>
    </row>
    <row r="470" spans="2:65" s="14" customFormat="1" ht="11.25">
      <c r="B470" s="164"/>
      <c r="D470" s="151" t="s">
        <v>211</v>
      </c>
      <c r="E470" s="165" t="s">
        <v>19</v>
      </c>
      <c r="F470" s="166" t="s">
        <v>229</v>
      </c>
      <c r="H470" s="167">
        <v>8.3820000000000014</v>
      </c>
      <c r="I470" s="168"/>
      <c r="L470" s="164"/>
      <c r="M470" s="169"/>
      <c r="T470" s="170"/>
      <c r="AT470" s="165" t="s">
        <v>211</v>
      </c>
      <c r="AU470" s="165" t="s">
        <v>81</v>
      </c>
      <c r="AV470" s="14" t="s">
        <v>143</v>
      </c>
      <c r="AW470" s="14" t="s">
        <v>33</v>
      </c>
      <c r="AX470" s="14" t="s">
        <v>79</v>
      </c>
      <c r="AY470" s="165" t="s">
        <v>125</v>
      </c>
    </row>
    <row r="471" spans="2:65" s="1" customFormat="1" ht="16.5" customHeight="1">
      <c r="B471" s="33"/>
      <c r="C471" s="128" t="s">
        <v>615</v>
      </c>
      <c r="D471" s="128" t="s">
        <v>128</v>
      </c>
      <c r="E471" s="129" t="s">
        <v>616</v>
      </c>
      <c r="F471" s="130" t="s">
        <v>617</v>
      </c>
      <c r="G471" s="131" t="s">
        <v>323</v>
      </c>
      <c r="H471" s="132">
        <v>100.93</v>
      </c>
      <c r="I471" s="133"/>
      <c r="J471" s="134">
        <f>ROUND(I471*H471,2)</f>
        <v>0</v>
      </c>
      <c r="K471" s="130" t="s">
        <v>207</v>
      </c>
      <c r="L471" s="33"/>
      <c r="M471" s="135" t="s">
        <v>19</v>
      </c>
      <c r="N471" s="136" t="s">
        <v>43</v>
      </c>
      <c r="P471" s="137">
        <f>O471*H471</f>
        <v>0</v>
      </c>
      <c r="Q471" s="137">
        <v>3.0000000000000001E-5</v>
      </c>
      <c r="R471" s="137">
        <f>Q471*H471</f>
        <v>3.0279000000000005E-3</v>
      </c>
      <c r="S471" s="137">
        <v>0</v>
      </c>
      <c r="T471" s="138">
        <f>S471*H471</f>
        <v>0</v>
      </c>
      <c r="AR471" s="139" t="s">
        <v>143</v>
      </c>
      <c r="AT471" s="139" t="s">
        <v>128</v>
      </c>
      <c r="AU471" s="139" t="s">
        <v>81</v>
      </c>
      <c r="AY471" s="18" t="s">
        <v>125</v>
      </c>
      <c r="BE471" s="140">
        <f>IF(N471="základní",J471,0)</f>
        <v>0</v>
      </c>
      <c r="BF471" s="140">
        <f>IF(N471="snížená",J471,0)</f>
        <v>0</v>
      </c>
      <c r="BG471" s="140">
        <f>IF(N471="zákl. přenesená",J471,0)</f>
        <v>0</v>
      </c>
      <c r="BH471" s="140">
        <f>IF(N471="sníž. přenesená",J471,0)</f>
        <v>0</v>
      </c>
      <c r="BI471" s="140">
        <f>IF(N471="nulová",J471,0)</f>
        <v>0</v>
      </c>
      <c r="BJ471" s="18" t="s">
        <v>79</v>
      </c>
      <c r="BK471" s="140">
        <f>ROUND(I471*H471,2)</f>
        <v>0</v>
      </c>
      <c r="BL471" s="18" t="s">
        <v>143</v>
      </c>
      <c r="BM471" s="139" t="s">
        <v>618</v>
      </c>
    </row>
    <row r="472" spans="2:65" s="1" customFormat="1" ht="11.25">
      <c r="B472" s="33"/>
      <c r="D472" s="146" t="s">
        <v>209</v>
      </c>
      <c r="F472" s="147" t="s">
        <v>619</v>
      </c>
      <c r="I472" s="148"/>
      <c r="L472" s="33"/>
      <c r="M472" s="149"/>
      <c r="T472" s="54"/>
      <c r="AT472" s="18" t="s">
        <v>209</v>
      </c>
      <c r="AU472" s="18" t="s">
        <v>81</v>
      </c>
    </row>
    <row r="473" spans="2:65" s="13" customFormat="1" ht="11.25">
      <c r="B473" s="157"/>
      <c r="D473" s="151" t="s">
        <v>211</v>
      </c>
      <c r="E473" s="158" t="s">
        <v>19</v>
      </c>
      <c r="F473" s="159" t="s">
        <v>620</v>
      </c>
      <c r="H473" s="160">
        <v>100.93</v>
      </c>
      <c r="I473" s="161"/>
      <c r="L473" s="157"/>
      <c r="M473" s="162"/>
      <c r="T473" s="163"/>
      <c r="AT473" s="158" t="s">
        <v>211</v>
      </c>
      <c r="AU473" s="158" t="s">
        <v>81</v>
      </c>
      <c r="AV473" s="13" t="s">
        <v>81</v>
      </c>
      <c r="AW473" s="13" t="s">
        <v>33</v>
      </c>
      <c r="AX473" s="13" t="s">
        <v>79</v>
      </c>
      <c r="AY473" s="158" t="s">
        <v>125</v>
      </c>
    </row>
    <row r="474" spans="2:65" s="1" customFormat="1" ht="16.5" customHeight="1">
      <c r="B474" s="33"/>
      <c r="C474" s="171" t="s">
        <v>621</v>
      </c>
      <c r="D474" s="171" t="s">
        <v>263</v>
      </c>
      <c r="E474" s="172" t="s">
        <v>622</v>
      </c>
      <c r="F474" s="173" t="s">
        <v>623</v>
      </c>
      <c r="G474" s="174" t="s">
        <v>323</v>
      </c>
      <c r="H474" s="175">
        <v>105.977</v>
      </c>
      <c r="I474" s="176"/>
      <c r="J474" s="177">
        <f>ROUND(I474*H474,2)</f>
        <v>0</v>
      </c>
      <c r="K474" s="173" t="s">
        <v>207</v>
      </c>
      <c r="L474" s="178"/>
      <c r="M474" s="179" t="s">
        <v>19</v>
      </c>
      <c r="N474" s="180" t="s">
        <v>43</v>
      </c>
      <c r="P474" s="137">
        <f>O474*H474</f>
        <v>0</v>
      </c>
      <c r="Q474" s="137">
        <v>5.5999999999999995E-4</v>
      </c>
      <c r="R474" s="137">
        <f>Q474*H474</f>
        <v>5.9347119999999996E-2</v>
      </c>
      <c r="S474" s="137">
        <v>0</v>
      </c>
      <c r="T474" s="138">
        <f>S474*H474</f>
        <v>0</v>
      </c>
      <c r="AR474" s="139" t="s">
        <v>160</v>
      </c>
      <c r="AT474" s="139" t="s">
        <v>263</v>
      </c>
      <c r="AU474" s="139" t="s">
        <v>81</v>
      </c>
      <c r="AY474" s="18" t="s">
        <v>125</v>
      </c>
      <c r="BE474" s="140">
        <f>IF(N474="základní",J474,0)</f>
        <v>0</v>
      </c>
      <c r="BF474" s="140">
        <f>IF(N474="snížená",J474,0)</f>
        <v>0</v>
      </c>
      <c r="BG474" s="140">
        <f>IF(N474="zákl. přenesená",J474,0)</f>
        <v>0</v>
      </c>
      <c r="BH474" s="140">
        <f>IF(N474="sníž. přenesená",J474,0)</f>
        <v>0</v>
      </c>
      <c r="BI474" s="140">
        <f>IF(N474="nulová",J474,0)</f>
        <v>0</v>
      </c>
      <c r="BJ474" s="18" t="s">
        <v>79</v>
      </c>
      <c r="BK474" s="140">
        <f>ROUND(I474*H474,2)</f>
        <v>0</v>
      </c>
      <c r="BL474" s="18" t="s">
        <v>143</v>
      </c>
      <c r="BM474" s="139" t="s">
        <v>624</v>
      </c>
    </row>
    <row r="475" spans="2:65" s="13" customFormat="1" ht="11.25">
      <c r="B475" s="157"/>
      <c r="D475" s="151" t="s">
        <v>211</v>
      </c>
      <c r="F475" s="159" t="s">
        <v>625</v>
      </c>
      <c r="H475" s="160">
        <v>105.977</v>
      </c>
      <c r="I475" s="161"/>
      <c r="L475" s="157"/>
      <c r="M475" s="162"/>
      <c r="T475" s="163"/>
      <c r="AT475" s="158" t="s">
        <v>211</v>
      </c>
      <c r="AU475" s="158" t="s">
        <v>81</v>
      </c>
      <c r="AV475" s="13" t="s">
        <v>81</v>
      </c>
      <c r="AW475" s="13" t="s">
        <v>4</v>
      </c>
      <c r="AX475" s="13" t="s">
        <v>79</v>
      </c>
      <c r="AY475" s="158" t="s">
        <v>125</v>
      </c>
    </row>
    <row r="476" spans="2:65" s="1" customFormat="1" ht="24.2" customHeight="1">
      <c r="B476" s="33"/>
      <c r="C476" s="128" t="s">
        <v>626</v>
      </c>
      <c r="D476" s="128" t="s">
        <v>128</v>
      </c>
      <c r="E476" s="129" t="s">
        <v>464</v>
      </c>
      <c r="F476" s="130" t="s">
        <v>465</v>
      </c>
      <c r="G476" s="131" t="s">
        <v>323</v>
      </c>
      <c r="H476" s="132">
        <v>353.16</v>
      </c>
      <c r="I476" s="133"/>
      <c r="J476" s="134">
        <f>ROUND(I476*H476,2)</f>
        <v>0</v>
      </c>
      <c r="K476" s="130" t="s">
        <v>207</v>
      </c>
      <c r="L476" s="33"/>
      <c r="M476" s="135" t="s">
        <v>19</v>
      </c>
      <c r="N476" s="136" t="s">
        <v>43</v>
      </c>
      <c r="P476" s="137">
        <f>O476*H476</f>
        <v>0</v>
      </c>
      <c r="Q476" s="137">
        <v>0</v>
      </c>
      <c r="R476" s="137">
        <f>Q476*H476</f>
        <v>0</v>
      </c>
      <c r="S476" s="137">
        <v>0</v>
      </c>
      <c r="T476" s="138">
        <f>S476*H476</f>
        <v>0</v>
      </c>
      <c r="AR476" s="139" t="s">
        <v>143</v>
      </c>
      <c r="AT476" s="139" t="s">
        <v>128</v>
      </c>
      <c r="AU476" s="139" t="s">
        <v>81</v>
      </c>
      <c r="AY476" s="18" t="s">
        <v>125</v>
      </c>
      <c r="BE476" s="140">
        <f>IF(N476="základní",J476,0)</f>
        <v>0</v>
      </c>
      <c r="BF476" s="140">
        <f>IF(N476="snížená",J476,0)</f>
        <v>0</v>
      </c>
      <c r="BG476" s="140">
        <f>IF(N476="zákl. přenesená",J476,0)</f>
        <v>0</v>
      </c>
      <c r="BH476" s="140">
        <f>IF(N476="sníž. přenesená",J476,0)</f>
        <v>0</v>
      </c>
      <c r="BI476" s="140">
        <f>IF(N476="nulová",J476,0)</f>
        <v>0</v>
      </c>
      <c r="BJ476" s="18" t="s">
        <v>79</v>
      </c>
      <c r="BK476" s="140">
        <f>ROUND(I476*H476,2)</f>
        <v>0</v>
      </c>
      <c r="BL476" s="18" t="s">
        <v>143</v>
      </c>
      <c r="BM476" s="139" t="s">
        <v>627</v>
      </c>
    </row>
    <row r="477" spans="2:65" s="1" customFormat="1" ht="11.25">
      <c r="B477" s="33"/>
      <c r="D477" s="146" t="s">
        <v>209</v>
      </c>
      <c r="F477" s="147" t="s">
        <v>467</v>
      </c>
      <c r="I477" s="148"/>
      <c r="L477" s="33"/>
      <c r="M477" s="149"/>
      <c r="T477" s="54"/>
      <c r="AT477" s="18" t="s">
        <v>209</v>
      </c>
      <c r="AU477" s="18" t="s">
        <v>81</v>
      </c>
    </row>
    <row r="478" spans="2:65" s="13" customFormat="1" ht="11.25">
      <c r="B478" s="157"/>
      <c r="D478" s="151" t="s">
        <v>211</v>
      </c>
      <c r="E478" s="158" t="s">
        <v>19</v>
      </c>
      <c r="F478" s="159" t="s">
        <v>628</v>
      </c>
      <c r="H478" s="160">
        <v>353.16</v>
      </c>
      <c r="I478" s="161"/>
      <c r="L478" s="157"/>
      <c r="M478" s="162"/>
      <c r="T478" s="163"/>
      <c r="AT478" s="158" t="s">
        <v>211</v>
      </c>
      <c r="AU478" s="158" t="s">
        <v>81</v>
      </c>
      <c r="AV478" s="13" t="s">
        <v>81</v>
      </c>
      <c r="AW478" s="13" t="s">
        <v>33</v>
      </c>
      <c r="AX478" s="13" t="s">
        <v>79</v>
      </c>
      <c r="AY478" s="158" t="s">
        <v>125</v>
      </c>
    </row>
    <row r="479" spans="2:65" s="1" customFormat="1" ht="16.5" customHeight="1">
      <c r="B479" s="33"/>
      <c r="C479" s="171" t="s">
        <v>629</v>
      </c>
      <c r="D479" s="171" t="s">
        <v>263</v>
      </c>
      <c r="E479" s="172" t="s">
        <v>470</v>
      </c>
      <c r="F479" s="173" t="s">
        <v>471</v>
      </c>
      <c r="G479" s="174" t="s">
        <v>323</v>
      </c>
      <c r="H479" s="175">
        <v>406.13400000000001</v>
      </c>
      <c r="I479" s="176"/>
      <c r="J479" s="177">
        <f>ROUND(I479*H479,2)</f>
        <v>0</v>
      </c>
      <c r="K479" s="173" t="s">
        <v>472</v>
      </c>
      <c r="L479" s="178"/>
      <c r="M479" s="179" t="s">
        <v>19</v>
      </c>
      <c r="N479" s="180" t="s">
        <v>43</v>
      </c>
      <c r="P479" s="137">
        <f>O479*H479</f>
        <v>0</v>
      </c>
      <c r="Q479" s="137">
        <v>3.0000000000000001E-5</v>
      </c>
      <c r="R479" s="137">
        <f>Q479*H479</f>
        <v>1.218402E-2</v>
      </c>
      <c r="S479" s="137">
        <v>0</v>
      </c>
      <c r="T479" s="138">
        <f>S479*H479</f>
        <v>0</v>
      </c>
      <c r="AR479" s="139" t="s">
        <v>160</v>
      </c>
      <c r="AT479" s="139" t="s">
        <v>263</v>
      </c>
      <c r="AU479" s="139" t="s">
        <v>81</v>
      </c>
      <c r="AY479" s="18" t="s">
        <v>125</v>
      </c>
      <c r="BE479" s="140">
        <f>IF(N479="základní",J479,0)</f>
        <v>0</v>
      </c>
      <c r="BF479" s="140">
        <f>IF(N479="snížená",J479,0)</f>
        <v>0</v>
      </c>
      <c r="BG479" s="140">
        <f>IF(N479="zákl. přenesená",J479,0)</f>
        <v>0</v>
      </c>
      <c r="BH479" s="140">
        <f>IF(N479="sníž. přenesená",J479,0)</f>
        <v>0</v>
      </c>
      <c r="BI479" s="140">
        <f>IF(N479="nulová",J479,0)</f>
        <v>0</v>
      </c>
      <c r="BJ479" s="18" t="s">
        <v>79</v>
      </c>
      <c r="BK479" s="140">
        <f>ROUND(I479*H479,2)</f>
        <v>0</v>
      </c>
      <c r="BL479" s="18" t="s">
        <v>143</v>
      </c>
      <c r="BM479" s="139" t="s">
        <v>630</v>
      </c>
    </row>
    <row r="480" spans="2:65" s="13" customFormat="1" ht="11.25">
      <c r="B480" s="157"/>
      <c r="D480" s="151" t="s">
        <v>211</v>
      </c>
      <c r="F480" s="159" t="s">
        <v>631</v>
      </c>
      <c r="H480" s="160">
        <v>406.13400000000001</v>
      </c>
      <c r="I480" s="161"/>
      <c r="L480" s="157"/>
      <c r="M480" s="162"/>
      <c r="T480" s="163"/>
      <c r="AT480" s="158" t="s">
        <v>211</v>
      </c>
      <c r="AU480" s="158" t="s">
        <v>81</v>
      </c>
      <c r="AV480" s="13" t="s">
        <v>81</v>
      </c>
      <c r="AW480" s="13" t="s">
        <v>4</v>
      </c>
      <c r="AX480" s="13" t="s">
        <v>79</v>
      </c>
      <c r="AY480" s="158" t="s">
        <v>125</v>
      </c>
    </row>
    <row r="481" spans="2:65" s="1" customFormat="1" ht="33" customHeight="1">
      <c r="B481" s="33"/>
      <c r="C481" s="128" t="s">
        <v>632</v>
      </c>
      <c r="D481" s="128" t="s">
        <v>128</v>
      </c>
      <c r="E481" s="129" t="s">
        <v>633</v>
      </c>
      <c r="F481" s="130" t="s">
        <v>634</v>
      </c>
      <c r="G481" s="131" t="s">
        <v>323</v>
      </c>
      <c r="H481" s="132">
        <v>418.45</v>
      </c>
      <c r="I481" s="133"/>
      <c r="J481" s="134">
        <f>ROUND(I481*H481,2)</f>
        <v>0</v>
      </c>
      <c r="K481" s="130" t="s">
        <v>207</v>
      </c>
      <c r="L481" s="33"/>
      <c r="M481" s="135" t="s">
        <v>19</v>
      </c>
      <c r="N481" s="136" t="s">
        <v>43</v>
      </c>
      <c r="P481" s="137">
        <f>O481*H481</f>
        <v>0</v>
      </c>
      <c r="Q481" s="137">
        <v>0</v>
      </c>
      <c r="R481" s="137">
        <f>Q481*H481</f>
        <v>0</v>
      </c>
      <c r="S481" s="137">
        <v>0</v>
      </c>
      <c r="T481" s="138">
        <f>S481*H481</f>
        <v>0</v>
      </c>
      <c r="AR481" s="139" t="s">
        <v>143</v>
      </c>
      <c r="AT481" s="139" t="s">
        <v>128</v>
      </c>
      <c r="AU481" s="139" t="s">
        <v>81</v>
      </c>
      <c r="AY481" s="18" t="s">
        <v>125</v>
      </c>
      <c r="BE481" s="140">
        <f>IF(N481="základní",J481,0)</f>
        <v>0</v>
      </c>
      <c r="BF481" s="140">
        <f>IF(N481="snížená",J481,0)</f>
        <v>0</v>
      </c>
      <c r="BG481" s="140">
        <f>IF(N481="zákl. přenesená",J481,0)</f>
        <v>0</v>
      </c>
      <c r="BH481" s="140">
        <f>IF(N481="sníž. přenesená",J481,0)</f>
        <v>0</v>
      </c>
      <c r="BI481" s="140">
        <f>IF(N481="nulová",J481,0)</f>
        <v>0</v>
      </c>
      <c r="BJ481" s="18" t="s">
        <v>79</v>
      </c>
      <c r="BK481" s="140">
        <f>ROUND(I481*H481,2)</f>
        <v>0</v>
      </c>
      <c r="BL481" s="18" t="s">
        <v>143</v>
      </c>
      <c r="BM481" s="139" t="s">
        <v>635</v>
      </c>
    </row>
    <row r="482" spans="2:65" s="1" customFormat="1" ht="11.25">
      <c r="B482" s="33"/>
      <c r="D482" s="146" t="s">
        <v>209</v>
      </c>
      <c r="F482" s="147" t="s">
        <v>636</v>
      </c>
      <c r="I482" s="148"/>
      <c r="L482" s="33"/>
      <c r="M482" s="149"/>
      <c r="T482" s="54"/>
      <c r="AT482" s="18" t="s">
        <v>209</v>
      </c>
      <c r="AU482" s="18" t="s">
        <v>81</v>
      </c>
    </row>
    <row r="483" spans="2:65" s="13" customFormat="1" ht="11.25">
      <c r="B483" s="157"/>
      <c r="D483" s="151" t="s">
        <v>211</v>
      </c>
      <c r="E483" s="158" t="s">
        <v>19</v>
      </c>
      <c r="F483" s="159" t="s">
        <v>637</v>
      </c>
      <c r="H483" s="160">
        <v>9</v>
      </c>
      <c r="I483" s="161"/>
      <c r="L483" s="157"/>
      <c r="M483" s="162"/>
      <c r="T483" s="163"/>
      <c r="AT483" s="158" t="s">
        <v>211</v>
      </c>
      <c r="AU483" s="158" t="s">
        <v>81</v>
      </c>
      <c r="AV483" s="13" t="s">
        <v>81</v>
      </c>
      <c r="AW483" s="13" t="s">
        <v>33</v>
      </c>
      <c r="AX483" s="13" t="s">
        <v>72</v>
      </c>
      <c r="AY483" s="158" t="s">
        <v>125</v>
      </c>
    </row>
    <row r="484" spans="2:65" s="13" customFormat="1" ht="11.25">
      <c r="B484" s="157"/>
      <c r="D484" s="151" t="s">
        <v>211</v>
      </c>
      <c r="E484" s="158" t="s">
        <v>19</v>
      </c>
      <c r="F484" s="159" t="s">
        <v>550</v>
      </c>
      <c r="H484" s="160">
        <v>31.2</v>
      </c>
      <c r="I484" s="161"/>
      <c r="L484" s="157"/>
      <c r="M484" s="162"/>
      <c r="T484" s="163"/>
      <c r="AT484" s="158" t="s">
        <v>211</v>
      </c>
      <c r="AU484" s="158" t="s">
        <v>81</v>
      </c>
      <c r="AV484" s="13" t="s">
        <v>81</v>
      </c>
      <c r="AW484" s="13" t="s">
        <v>33</v>
      </c>
      <c r="AX484" s="13" t="s">
        <v>72</v>
      </c>
      <c r="AY484" s="158" t="s">
        <v>125</v>
      </c>
    </row>
    <row r="485" spans="2:65" s="13" customFormat="1" ht="11.25">
      <c r="B485" s="157"/>
      <c r="D485" s="151" t="s">
        <v>211</v>
      </c>
      <c r="E485" s="158" t="s">
        <v>19</v>
      </c>
      <c r="F485" s="159" t="s">
        <v>638</v>
      </c>
      <c r="H485" s="160">
        <v>4.9000000000000004</v>
      </c>
      <c r="I485" s="161"/>
      <c r="L485" s="157"/>
      <c r="M485" s="162"/>
      <c r="T485" s="163"/>
      <c r="AT485" s="158" t="s">
        <v>211</v>
      </c>
      <c r="AU485" s="158" t="s">
        <v>81</v>
      </c>
      <c r="AV485" s="13" t="s">
        <v>81</v>
      </c>
      <c r="AW485" s="13" t="s">
        <v>33</v>
      </c>
      <c r="AX485" s="13" t="s">
        <v>72</v>
      </c>
      <c r="AY485" s="158" t="s">
        <v>125</v>
      </c>
    </row>
    <row r="486" spans="2:65" s="13" customFormat="1" ht="11.25">
      <c r="B486" s="157"/>
      <c r="D486" s="151" t="s">
        <v>211</v>
      </c>
      <c r="E486" s="158" t="s">
        <v>19</v>
      </c>
      <c r="F486" s="159" t="s">
        <v>639</v>
      </c>
      <c r="H486" s="160">
        <v>6.15</v>
      </c>
      <c r="I486" s="161"/>
      <c r="L486" s="157"/>
      <c r="M486" s="162"/>
      <c r="T486" s="163"/>
      <c r="AT486" s="158" t="s">
        <v>211</v>
      </c>
      <c r="AU486" s="158" t="s">
        <v>81</v>
      </c>
      <c r="AV486" s="13" t="s">
        <v>81</v>
      </c>
      <c r="AW486" s="13" t="s">
        <v>33</v>
      </c>
      <c r="AX486" s="13" t="s">
        <v>72</v>
      </c>
      <c r="AY486" s="158" t="s">
        <v>125</v>
      </c>
    </row>
    <row r="487" spans="2:65" s="13" customFormat="1" ht="11.25">
      <c r="B487" s="157"/>
      <c r="D487" s="151" t="s">
        <v>211</v>
      </c>
      <c r="E487" s="158" t="s">
        <v>19</v>
      </c>
      <c r="F487" s="159" t="s">
        <v>640</v>
      </c>
      <c r="H487" s="160">
        <v>40.200000000000003</v>
      </c>
      <c r="I487" s="161"/>
      <c r="L487" s="157"/>
      <c r="M487" s="162"/>
      <c r="T487" s="163"/>
      <c r="AT487" s="158" t="s">
        <v>211</v>
      </c>
      <c r="AU487" s="158" t="s">
        <v>81</v>
      </c>
      <c r="AV487" s="13" t="s">
        <v>81</v>
      </c>
      <c r="AW487" s="13" t="s">
        <v>33</v>
      </c>
      <c r="AX487" s="13" t="s">
        <v>72</v>
      </c>
      <c r="AY487" s="158" t="s">
        <v>125</v>
      </c>
    </row>
    <row r="488" spans="2:65" s="13" customFormat="1" ht="11.25">
      <c r="B488" s="157"/>
      <c r="D488" s="151" t="s">
        <v>211</v>
      </c>
      <c r="E488" s="158" t="s">
        <v>19</v>
      </c>
      <c r="F488" s="159" t="s">
        <v>546</v>
      </c>
      <c r="H488" s="160">
        <v>45</v>
      </c>
      <c r="I488" s="161"/>
      <c r="L488" s="157"/>
      <c r="M488" s="162"/>
      <c r="T488" s="163"/>
      <c r="AT488" s="158" t="s">
        <v>211</v>
      </c>
      <c r="AU488" s="158" t="s">
        <v>81</v>
      </c>
      <c r="AV488" s="13" t="s">
        <v>81</v>
      </c>
      <c r="AW488" s="13" t="s">
        <v>33</v>
      </c>
      <c r="AX488" s="13" t="s">
        <v>72</v>
      </c>
      <c r="AY488" s="158" t="s">
        <v>125</v>
      </c>
    </row>
    <row r="489" spans="2:65" s="13" customFormat="1" ht="11.25">
      <c r="B489" s="157"/>
      <c r="D489" s="151" t="s">
        <v>211</v>
      </c>
      <c r="E489" s="158" t="s">
        <v>19</v>
      </c>
      <c r="F489" s="159" t="s">
        <v>547</v>
      </c>
      <c r="H489" s="160">
        <v>264.60000000000002</v>
      </c>
      <c r="I489" s="161"/>
      <c r="L489" s="157"/>
      <c r="M489" s="162"/>
      <c r="T489" s="163"/>
      <c r="AT489" s="158" t="s">
        <v>211</v>
      </c>
      <c r="AU489" s="158" t="s">
        <v>81</v>
      </c>
      <c r="AV489" s="13" t="s">
        <v>81</v>
      </c>
      <c r="AW489" s="13" t="s">
        <v>33</v>
      </c>
      <c r="AX489" s="13" t="s">
        <v>72</v>
      </c>
      <c r="AY489" s="158" t="s">
        <v>125</v>
      </c>
    </row>
    <row r="490" spans="2:65" s="13" customFormat="1" ht="11.25">
      <c r="B490" s="157"/>
      <c r="D490" s="151" t="s">
        <v>211</v>
      </c>
      <c r="E490" s="158" t="s">
        <v>19</v>
      </c>
      <c r="F490" s="159" t="s">
        <v>548</v>
      </c>
      <c r="H490" s="160">
        <v>10.8</v>
      </c>
      <c r="I490" s="161"/>
      <c r="L490" s="157"/>
      <c r="M490" s="162"/>
      <c r="T490" s="163"/>
      <c r="AT490" s="158" t="s">
        <v>211</v>
      </c>
      <c r="AU490" s="158" t="s">
        <v>81</v>
      </c>
      <c r="AV490" s="13" t="s">
        <v>81</v>
      </c>
      <c r="AW490" s="13" t="s">
        <v>33</v>
      </c>
      <c r="AX490" s="13" t="s">
        <v>72</v>
      </c>
      <c r="AY490" s="158" t="s">
        <v>125</v>
      </c>
    </row>
    <row r="491" spans="2:65" s="13" customFormat="1" ht="11.25">
      <c r="B491" s="157"/>
      <c r="D491" s="151" t="s">
        <v>211</v>
      </c>
      <c r="E491" s="158" t="s">
        <v>19</v>
      </c>
      <c r="F491" s="159" t="s">
        <v>641</v>
      </c>
      <c r="H491" s="160">
        <v>3</v>
      </c>
      <c r="I491" s="161"/>
      <c r="L491" s="157"/>
      <c r="M491" s="162"/>
      <c r="T491" s="163"/>
      <c r="AT491" s="158" t="s">
        <v>211</v>
      </c>
      <c r="AU491" s="158" t="s">
        <v>81</v>
      </c>
      <c r="AV491" s="13" t="s">
        <v>81</v>
      </c>
      <c r="AW491" s="13" t="s">
        <v>33</v>
      </c>
      <c r="AX491" s="13" t="s">
        <v>72</v>
      </c>
      <c r="AY491" s="158" t="s">
        <v>125</v>
      </c>
    </row>
    <row r="492" spans="2:65" s="13" customFormat="1" ht="11.25">
      <c r="B492" s="157"/>
      <c r="D492" s="151" t="s">
        <v>211</v>
      </c>
      <c r="E492" s="158" t="s">
        <v>19</v>
      </c>
      <c r="F492" s="159" t="s">
        <v>642</v>
      </c>
      <c r="H492" s="160">
        <v>3.6</v>
      </c>
      <c r="I492" s="161"/>
      <c r="L492" s="157"/>
      <c r="M492" s="162"/>
      <c r="T492" s="163"/>
      <c r="AT492" s="158" t="s">
        <v>211</v>
      </c>
      <c r="AU492" s="158" t="s">
        <v>81</v>
      </c>
      <c r="AV492" s="13" t="s">
        <v>81</v>
      </c>
      <c r="AW492" s="13" t="s">
        <v>33</v>
      </c>
      <c r="AX492" s="13" t="s">
        <v>72</v>
      </c>
      <c r="AY492" s="158" t="s">
        <v>125</v>
      </c>
    </row>
    <row r="493" spans="2:65" s="14" customFormat="1" ht="11.25">
      <c r="B493" s="164"/>
      <c r="D493" s="151" t="s">
        <v>211</v>
      </c>
      <c r="E493" s="165" t="s">
        <v>19</v>
      </c>
      <c r="F493" s="166" t="s">
        <v>229</v>
      </c>
      <c r="H493" s="167">
        <v>418.45000000000005</v>
      </c>
      <c r="I493" s="168"/>
      <c r="L493" s="164"/>
      <c r="M493" s="169"/>
      <c r="T493" s="170"/>
      <c r="AT493" s="165" t="s">
        <v>211</v>
      </c>
      <c r="AU493" s="165" t="s">
        <v>81</v>
      </c>
      <c r="AV493" s="14" t="s">
        <v>143</v>
      </c>
      <c r="AW493" s="14" t="s">
        <v>33</v>
      </c>
      <c r="AX493" s="14" t="s">
        <v>79</v>
      </c>
      <c r="AY493" s="165" t="s">
        <v>125</v>
      </c>
    </row>
    <row r="494" spans="2:65" s="1" customFormat="1" ht="16.5" customHeight="1">
      <c r="B494" s="33"/>
      <c r="C494" s="171" t="s">
        <v>643</v>
      </c>
      <c r="D494" s="171" t="s">
        <v>263</v>
      </c>
      <c r="E494" s="172" t="s">
        <v>644</v>
      </c>
      <c r="F494" s="173" t="s">
        <v>645</v>
      </c>
      <c r="G494" s="174" t="s">
        <v>323</v>
      </c>
      <c r="H494" s="175">
        <v>481.21800000000002</v>
      </c>
      <c r="I494" s="176"/>
      <c r="J494" s="177">
        <f>ROUND(I494*H494,2)</f>
        <v>0</v>
      </c>
      <c r="K494" s="173" t="s">
        <v>207</v>
      </c>
      <c r="L494" s="178"/>
      <c r="M494" s="179" t="s">
        <v>19</v>
      </c>
      <c r="N494" s="180" t="s">
        <v>43</v>
      </c>
      <c r="P494" s="137">
        <f>O494*H494</f>
        <v>0</v>
      </c>
      <c r="Q494" s="137">
        <v>4.0000000000000003E-5</v>
      </c>
      <c r="R494" s="137">
        <f>Q494*H494</f>
        <v>1.9248720000000004E-2</v>
      </c>
      <c r="S494" s="137">
        <v>0</v>
      </c>
      <c r="T494" s="138">
        <f>S494*H494</f>
        <v>0</v>
      </c>
      <c r="AR494" s="139" t="s">
        <v>160</v>
      </c>
      <c r="AT494" s="139" t="s">
        <v>263</v>
      </c>
      <c r="AU494" s="139" t="s">
        <v>81</v>
      </c>
      <c r="AY494" s="18" t="s">
        <v>125</v>
      </c>
      <c r="BE494" s="140">
        <f>IF(N494="základní",J494,0)</f>
        <v>0</v>
      </c>
      <c r="BF494" s="140">
        <f>IF(N494="snížená",J494,0)</f>
        <v>0</v>
      </c>
      <c r="BG494" s="140">
        <f>IF(N494="zákl. přenesená",J494,0)</f>
        <v>0</v>
      </c>
      <c r="BH494" s="140">
        <f>IF(N494="sníž. přenesená",J494,0)</f>
        <v>0</v>
      </c>
      <c r="BI494" s="140">
        <f>IF(N494="nulová",J494,0)</f>
        <v>0</v>
      </c>
      <c r="BJ494" s="18" t="s">
        <v>79</v>
      </c>
      <c r="BK494" s="140">
        <f>ROUND(I494*H494,2)</f>
        <v>0</v>
      </c>
      <c r="BL494" s="18" t="s">
        <v>143</v>
      </c>
      <c r="BM494" s="139" t="s">
        <v>646</v>
      </c>
    </row>
    <row r="495" spans="2:65" s="13" customFormat="1" ht="11.25">
      <c r="B495" s="157"/>
      <c r="D495" s="151" t="s">
        <v>211</v>
      </c>
      <c r="F495" s="159" t="s">
        <v>647</v>
      </c>
      <c r="H495" s="160">
        <v>481.21800000000002</v>
      </c>
      <c r="I495" s="161"/>
      <c r="L495" s="157"/>
      <c r="M495" s="162"/>
      <c r="T495" s="163"/>
      <c r="AT495" s="158" t="s">
        <v>211</v>
      </c>
      <c r="AU495" s="158" t="s">
        <v>81</v>
      </c>
      <c r="AV495" s="13" t="s">
        <v>81</v>
      </c>
      <c r="AW495" s="13" t="s">
        <v>4</v>
      </c>
      <c r="AX495" s="13" t="s">
        <v>79</v>
      </c>
      <c r="AY495" s="158" t="s">
        <v>125</v>
      </c>
    </row>
    <row r="496" spans="2:65" s="1" customFormat="1" ht="16.5" customHeight="1">
      <c r="B496" s="33"/>
      <c r="C496" s="128" t="s">
        <v>648</v>
      </c>
      <c r="D496" s="128" t="s">
        <v>128</v>
      </c>
      <c r="E496" s="129" t="s">
        <v>649</v>
      </c>
      <c r="F496" s="130" t="s">
        <v>650</v>
      </c>
      <c r="G496" s="131" t="s">
        <v>323</v>
      </c>
      <c r="H496" s="132">
        <v>356.18</v>
      </c>
      <c r="I496" s="133"/>
      <c r="J496" s="134">
        <f>ROUND(I496*H496,2)</f>
        <v>0</v>
      </c>
      <c r="K496" s="130" t="s">
        <v>207</v>
      </c>
      <c r="L496" s="33"/>
      <c r="M496" s="135" t="s">
        <v>19</v>
      </c>
      <c r="N496" s="136" t="s">
        <v>43</v>
      </c>
      <c r="P496" s="137">
        <f>O496*H496</f>
        <v>0</v>
      </c>
      <c r="Q496" s="137">
        <v>0</v>
      </c>
      <c r="R496" s="137">
        <f>Q496*H496</f>
        <v>0</v>
      </c>
      <c r="S496" s="137">
        <v>0</v>
      </c>
      <c r="T496" s="138">
        <f>S496*H496</f>
        <v>0</v>
      </c>
      <c r="AR496" s="139" t="s">
        <v>143</v>
      </c>
      <c r="AT496" s="139" t="s">
        <v>128</v>
      </c>
      <c r="AU496" s="139" t="s">
        <v>81</v>
      </c>
      <c r="AY496" s="18" t="s">
        <v>125</v>
      </c>
      <c r="BE496" s="140">
        <f>IF(N496="základní",J496,0)</f>
        <v>0</v>
      </c>
      <c r="BF496" s="140">
        <f>IF(N496="snížená",J496,0)</f>
        <v>0</v>
      </c>
      <c r="BG496" s="140">
        <f>IF(N496="zákl. přenesená",J496,0)</f>
        <v>0</v>
      </c>
      <c r="BH496" s="140">
        <f>IF(N496="sníž. přenesená",J496,0)</f>
        <v>0</v>
      </c>
      <c r="BI496" s="140">
        <f>IF(N496="nulová",J496,0)</f>
        <v>0</v>
      </c>
      <c r="BJ496" s="18" t="s">
        <v>79</v>
      </c>
      <c r="BK496" s="140">
        <f>ROUND(I496*H496,2)</f>
        <v>0</v>
      </c>
      <c r="BL496" s="18" t="s">
        <v>143</v>
      </c>
      <c r="BM496" s="139" t="s">
        <v>651</v>
      </c>
    </row>
    <row r="497" spans="2:65" s="1" customFormat="1" ht="11.25">
      <c r="B497" s="33"/>
      <c r="D497" s="146" t="s">
        <v>209</v>
      </c>
      <c r="F497" s="147" t="s">
        <v>652</v>
      </c>
      <c r="I497" s="148"/>
      <c r="L497" s="33"/>
      <c r="M497" s="149"/>
      <c r="T497" s="54"/>
      <c r="AT497" s="18" t="s">
        <v>209</v>
      </c>
      <c r="AU497" s="18" t="s">
        <v>81</v>
      </c>
    </row>
    <row r="498" spans="2:65" s="12" customFormat="1" ht="11.25">
      <c r="B498" s="150"/>
      <c r="D498" s="151" t="s">
        <v>211</v>
      </c>
      <c r="E498" s="152" t="s">
        <v>19</v>
      </c>
      <c r="F498" s="153" t="s">
        <v>653</v>
      </c>
      <c r="H498" s="152" t="s">
        <v>19</v>
      </c>
      <c r="I498" s="154"/>
      <c r="L498" s="150"/>
      <c r="M498" s="155"/>
      <c r="T498" s="156"/>
      <c r="AT498" s="152" t="s">
        <v>211</v>
      </c>
      <c r="AU498" s="152" t="s">
        <v>81</v>
      </c>
      <c r="AV498" s="12" t="s">
        <v>79</v>
      </c>
      <c r="AW498" s="12" t="s">
        <v>33</v>
      </c>
      <c r="AX498" s="12" t="s">
        <v>72</v>
      </c>
      <c r="AY498" s="152" t="s">
        <v>125</v>
      </c>
    </row>
    <row r="499" spans="2:65" s="13" customFormat="1" ht="11.25">
      <c r="B499" s="157"/>
      <c r="D499" s="151" t="s">
        <v>211</v>
      </c>
      <c r="E499" s="158" t="s">
        <v>19</v>
      </c>
      <c r="F499" s="159" t="s">
        <v>654</v>
      </c>
      <c r="H499" s="160">
        <v>100.93</v>
      </c>
      <c r="I499" s="161"/>
      <c r="L499" s="157"/>
      <c r="M499" s="162"/>
      <c r="T499" s="163"/>
      <c r="AT499" s="158" t="s">
        <v>211</v>
      </c>
      <c r="AU499" s="158" t="s">
        <v>81</v>
      </c>
      <c r="AV499" s="13" t="s">
        <v>81</v>
      </c>
      <c r="AW499" s="13" t="s">
        <v>33</v>
      </c>
      <c r="AX499" s="13" t="s">
        <v>72</v>
      </c>
      <c r="AY499" s="158" t="s">
        <v>125</v>
      </c>
    </row>
    <row r="500" spans="2:65" s="12" customFormat="1" ht="11.25">
      <c r="B500" s="150"/>
      <c r="D500" s="151" t="s">
        <v>211</v>
      </c>
      <c r="E500" s="152" t="s">
        <v>19</v>
      </c>
      <c r="F500" s="153" t="s">
        <v>655</v>
      </c>
      <c r="H500" s="152" t="s">
        <v>19</v>
      </c>
      <c r="I500" s="154"/>
      <c r="L500" s="150"/>
      <c r="M500" s="155"/>
      <c r="T500" s="156"/>
      <c r="AT500" s="152" t="s">
        <v>211</v>
      </c>
      <c r="AU500" s="152" t="s">
        <v>81</v>
      </c>
      <c r="AV500" s="12" t="s">
        <v>79</v>
      </c>
      <c r="AW500" s="12" t="s">
        <v>33</v>
      </c>
      <c r="AX500" s="12" t="s">
        <v>72</v>
      </c>
      <c r="AY500" s="152" t="s">
        <v>125</v>
      </c>
    </row>
    <row r="501" spans="2:65" s="13" customFormat="1" ht="11.25">
      <c r="B501" s="157"/>
      <c r="D501" s="151" t="s">
        <v>211</v>
      </c>
      <c r="E501" s="158" t="s">
        <v>19</v>
      </c>
      <c r="F501" s="159" t="s">
        <v>656</v>
      </c>
      <c r="H501" s="160">
        <v>133.44999999999999</v>
      </c>
      <c r="I501" s="161"/>
      <c r="L501" s="157"/>
      <c r="M501" s="162"/>
      <c r="T501" s="163"/>
      <c r="AT501" s="158" t="s">
        <v>211</v>
      </c>
      <c r="AU501" s="158" t="s">
        <v>81</v>
      </c>
      <c r="AV501" s="13" t="s">
        <v>81</v>
      </c>
      <c r="AW501" s="13" t="s">
        <v>33</v>
      </c>
      <c r="AX501" s="13" t="s">
        <v>72</v>
      </c>
      <c r="AY501" s="158" t="s">
        <v>125</v>
      </c>
    </row>
    <row r="502" spans="2:65" s="12" customFormat="1" ht="11.25">
      <c r="B502" s="150"/>
      <c r="D502" s="151" t="s">
        <v>211</v>
      </c>
      <c r="E502" s="152" t="s">
        <v>19</v>
      </c>
      <c r="F502" s="153" t="s">
        <v>657</v>
      </c>
      <c r="H502" s="152" t="s">
        <v>19</v>
      </c>
      <c r="I502" s="154"/>
      <c r="L502" s="150"/>
      <c r="M502" s="155"/>
      <c r="T502" s="156"/>
      <c r="AT502" s="152" t="s">
        <v>211</v>
      </c>
      <c r="AU502" s="152" t="s">
        <v>81</v>
      </c>
      <c r="AV502" s="12" t="s">
        <v>79</v>
      </c>
      <c r="AW502" s="12" t="s">
        <v>33</v>
      </c>
      <c r="AX502" s="12" t="s">
        <v>72</v>
      </c>
      <c r="AY502" s="152" t="s">
        <v>125</v>
      </c>
    </row>
    <row r="503" spans="2:65" s="13" customFormat="1" ht="11.25">
      <c r="B503" s="157"/>
      <c r="D503" s="151" t="s">
        <v>211</v>
      </c>
      <c r="E503" s="158" t="s">
        <v>19</v>
      </c>
      <c r="F503" s="159" t="s">
        <v>658</v>
      </c>
      <c r="H503" s="160">
        <v>121.8</v>
      </c>
      <c r="I503" s="161"/>
      <c r="L503" s="157"/>
      <c r="M503" s="162"/>
      <c r="T503" s="163"/>
      <c r="AT503" s="158" t="s">
        <v>211</v>
      </c>
      <c r="AU503" s="158" t="s">
        <v>81</v>
      </c>
      <c r="AV503" s="13" t="s">
        <v>81</v>
      </c>
      <c r="AW503" s="13" t="s">
        <v>33</v>
      </c>
      <c r="AX503" s="13" t="s">
        <v>72</v>
      </c>
      <c r="AY503" s="158" t="s">
        <v>125</v>
      </c>
    </row>
    <row r="504" spans="2:65" s="14" customFormat="1" ht="11.25">
      <c r="B504" s="164"/>
      <c r="D504" s="151" t="s">
        <v>211</v>
      </c>
      <c r="E504" s="165" t="s">
        <v>19</v>
      </c>
      <c r="F504" s="166" t="s">
        <v>229</v>
      </c>
      <c r="H504" s="167">
        <v>356.18</v>
      </c>
      <c r="I504" s="168"/>
      <c r="L504" s="164"/>
      <c r="M504" s="169"/>
      <c r="T504" s="170"/>
      <c r="AT504" s="165" t="s">
        <v>211</v>
      </c>
      <c r="AU504" s="165" t="s">
        <v>81</v>
      </c>
      <c r="AV504" s="14" t="s">
        <v>143</v>
      </c>
      <c r="AW504" s="14" t="s">
        <v>33</v>
      </c>
      <c r="AX504" s="14" t="s">
        <v>79</v>
      </c>
      <c r="AY504" s="165" t="s">
        <v>125</v>
      </c>
    </row>
    <row r="505" spans="2:65" s="1" customFormat="1" ht="16.5" customHeight="1">
      <c r="B505" s="33"/>
      <c r="C505" s="171" t="s">
        <v>659</v>
      </c>
      <c r="D505" s="171" t="s">
        <v>263</v>
      </c>
      <c r="E505" s="172" t="s">
        <v>395</v>
      </c>
      <c r="F505" s="173" t="s">
        <v>660</v>
      </c>
      <c r="G505" s="174" t="s">
        <v>323</v>
      </c>
      <c r="H505" s="175">
        <v>116.07</v>
      </c>
      <c r="I505" s="176"/>
      <c r="J505" s="177">
        <f>ROUND(I505*H505,2)</f>
        <v>0</v>
      </c>
      <c r="K505" s="173" t="s">
        <v>19</v>
      </c>
      <c r="L505" s="178"/>
      <c r="M505" s="179" t="s">
        <v>19</v>
      </c>
      <c r="N505" s="180" t="s">
        <v>43</v>
      </c>
      <c r="P505" s="137">
        <f>O505*H505</f>
        <v>0</v>
      </c>
      <c r="Q505" s="137">
        <v>0</v>
      </c>
      <c r="R505" s="137">
        <f>Q505*H505</f>
        <v>0</v>
      </c>
      <c r="S505" s="137">
        <v>0</v>
      </c>
      <c r="T505" s="138">
        <f>S505*H505</f>
        <v>0</v>
      </c>
      <c r="AR505" s="139" t="s">
        <v>160</v>
      </c>
      <c r="AT505" s="139" t="s">
        <v>263</v>
      </c>
      <c r="AU505" s="139" t="s">
        <v>81</v>
      </c>
      <c r="AY505" s="18" t="s">
        <v>125</v>
      </c>
      <c r="BE505" s="140">
        <f>IF(N505="základní",J505,0)</f>
        <v>0</v>
      </c>
      <c r="BF505" s="140">
        <f>IF(N505="snížená",J505,0)</f>
        <v>0</v>
      </c>
      <c r="BG505" s="140">
        <f>IF(N505="zákl. přenesená",J505,0)</f>
        <v>0</v>
      </c>
      <c r="BH505" s="140">
        <f>IF(N505="sníž. přenesená",J505,0)</f>
        <v>0</v>
      </c>
      <c r="BI505" s="140">
        <f>IF(N505="nulová",J505,0)</f>
        <v>0</v>
      </c>
      <c r="BJ505" s="18" t="s">
        <v>79</v>
      </c>
      <c r="BK505" s="140">
        <f>ROUND(I505*H505,2)</f>
        <v>0</v>
      </c>
      <c r="BL505" s="18" t="s">
        <v>143</v>
      </c>
      <c r="BM505" s="139" t="s">
        <v>661</v>
      </c>
    </row>
    <row r="506" spans="2:65" s="13" customFormat="1" ht="11.25">
      <c r="B506" s="157"/>
      <c r="D506" s="151" t="s">
        <v>211</v>
      </c>
      <c r="F506" s="159" t="s">
        <v>662</v>
      </c>
      <c r="H506" s="160">
        <v>116.07</v>
      </c>
      <c r="I506" s="161"/>
      <c r="L506" s="157"/>
      <c r="M506" s="162"/>
      <c r="T506" s="163"/>
      <c r="AT506" s="158" t="s">
        <v>211</v>
      </c>
      <c r="AU506" s="158" t="s">
        <v>81</v>
      </c>
      <c r="AV506" s="13" t="s">
        <v>81</v>
      </c>
      <c r="AW506" s="13" t="s">
        <v>4</v>
      </c>
      <c r="AX506" s="13" t="s">
        <v>79</v>
      </c>
      <c r="AY506" s="158" t="s">
        <v>125</v>
      </c>
    </row>
    <row r="507" spans="2:65" s="1" customFormat="1" ht="16.5" customHeight="1">
      <c r="B507" s="33"/>
      <c r="C507" s="171" t="s">
        <v>663</v>
      </c>
      <c r="D507" s="171" t="s">
        <v>263</v>
      </c>
      <c r="E507" s="172" t="s">
        <v>664</v>
      </c>
      <c r="F507" s="173" t="s">
        <v>665</v>
      </c>
      <c r="G507" s="174" t="s">
        <v>323</v>
      </c>
      <c r="H507" s="175">
        <v>153.46799999999999</v>
      </c>
      <c r="I507" s="176"/>
      <c r="J507" s="177">
        <f>ROUND(I507*H507,2)</f>
        <v>0</v>
      </c>
      <c r="K507" s="173" t="s">
        <v>207</v>
      </c>
      <c r="L507" s="178"/>
      <c r="M507" s="179" t="s">
        <v>19</v>
      </c>
      <c r="N507" s="180" t="s">
        <v>43</v>
      </c>
      <c r="P507" s="137">
        <f>O507*H507</f>
        <v>0</v>
      </c>
      <c r="Q507" s="137">
        <v>2.9999999999999997E-4</v>
      </c>
      <c r="R507" s="137">
        <f>Q507*H507</f>
        <v>4.6040399999999995E-2</v>
      </c>
      <c r="S507" s="137">
        <v>0</v>
      </c>
      <c r="T507" s="138">
        <f>S507*H507</f>
        <v>0</v>
      </c>
      <c r="AR507" s="139" t="s">
        <v>160</v>
      </c>
      <c r="AT507" s="139" t="s">
        <v>263</v>
      </c>
      <c r="AU507" s="139" t="s">
        <v>81</v>
      </c>
      <c r="AY507" s="18" t="s">
        <v>125</v>
      </c>
      <c r="BE507" s="140">
        <f>IF(N507="základní",J507,0)</f>
        <v>0</v>
      </c>
      <c r="BF507" s="140">
        <f>IF(N507="snížená",J507,0)</f>
        <v>0</v>
      </c>
      <c r="BG507" s="140">
        <f>IF(N507="zákl. přenesená",J507,0)</f>
        <v>0</v>
      </c>
      <c r="BH507" s="140">
        <f>IF(N507="sníž. přenesená",J507,0)</f>
        <v>0</v>
      </c>
      <c r="BI507" s="140">
        <f>IF(N507="nulová",J507,0)</f>
        <v>0</v>
      </c>
      <c r="BJ507" s="18" t="s">
        <v>79</v>
      </c>
      <c r="BK507" s="140">
        <f>ROUND(I507*H507,2)</f>
        <v>0</v>
      </c>
      <c r="BL507" s="18" t="s">
        <v>143</v>
      </c>
      <c r="BM507" s="139" t="s">
        <v>666</v>
      </c>
    </row>
    <row r="508" spans="2:65" s="13" customFormat="1" ht="11.25">
      <c r="B508" s="157"/>
      <c r="D508" s="151" t="s">
        <v>211</v>
      </c>
      <c r="F508" s="159" t="s">
        <v>667</v>
      </c>
      <c r="H508" s="160">
        <v>153.46799999999999</v>
      </c>
      <c r="I508" s="161"/>
      <c r="L508" s="157"/>
      <c r="M508" s="162"/>
      <c r="T508" s="163"/>
      <c r="AT508" s="158" t="s">
        <v>211</v>
      </c>
      <c r="AU508" s="158" t="s">
        <v>81</v>
      </c>
      <c r="AV508" s="13" t="s">
        <v>81</v>
      </c>
      <c r="AW508" s="13" t="s">
        <v>4</v>
      </c>
      <c r="AX508" s="13" t="s">
        <v>79</v>
      </c>
      <c r="AY508" s="158" t="s">
        <v>125</v>
      </c>
    </row>
    <row r="509" spans="2:65" s="1" customFormat="1" ht="16.5" customHeight="1">
      <c r="B509" s="33"/>
      <c r="C509" s="171" t="s">
        <v>668</v>
      </c>
      <c r="D509" s="171" t="s">
        <v>263</v>
      </c>
      <c r="E509" s="172" t="s">
        <v>669</v>
      </c>
      <c r="F509" s="173" t="s">
        <v>670</v>
      </c>
      <c r="G509" s="174" t="s">
        <v>323</v>
      </c>
      <c r="H509" s="175">
        <v>140.07</v>
      </c>
      <c r="I509" s="176"/>
      <c r="J509" s="177">
        <f>ROUND(I509*H509,2)</f>
        <v>0</v>
      </c>
      <c r="K509" s="173" t="s">
        <v>207</v>
      </c>
      <c r="L509" s="178"/>
      <c r="M509" s="179" t="s">
        <v>19</v>
      </c>
      <c r="N509" s="180" t="s">
        <v>43</v>
      </c>
      <c r="P509" s="137">
        <f>O509*H509</f>
        <v>0</v>
      </c>
      <c r="Q509" s="137">
        <v>2.0000000000000001E-4</v>
      </c>
      <c r="R509" s="137">
        <f>Q509*H509</f>
        <v>2.8014000000000001E-2</v>
      </c>
      <c r="S509" s="137">
        <v>0</v>
      </c>
      <c r="T509" s="138">
        <f>S509*H509</f>
        <v>0</v>
      </c>
      <c r="AR509" s="139" t="s">
        <v>160</v>
      </c>
      <c r="AT509" s="139" t="s">
        <v>263</v>
      </c>
      <c r="AU509" s="139" t="s">
        <v>81</v>
      </c>
      <c r="AY509" s="18" t="s">
        <v>125</v>
      </c>
      <c r="BE509" s="140">
        <f>IF(N509="základní",J509,0)</f>
        <v>0</v>
      </c>
      <c r="BF509" s="140">
        <f>IF(N509="snížená",J509,0)</f>
        <v>0</v>
      </c>
      <c r="BG509" s="140">
        <f>IF(N509="zákl. přenesená",J509,0)</f>
        <v>0</v>
      </c>
      <c r="BH509" s="140">
        <f>IF(N509="sníž. přenesená",J509,0)</f>
        <v>0</v>
      </c>
      <c r="BI509" s="140">
        <f>IF(N509="nulová",J509,0)</f>
        <v>0</v>
      </c>
      <c r="BJ509" s="18" t="s">
        <v>79</v>
      </c>
      <c r="BK509" s="140">
        <f>ROUND(I509*H509,2)</f>
        <v>0</v>
      </c>
      <c r="BL509" s="18" t="s">
        <v>143</v>
      </c>
      <c r="BM509" s="139" t="s">
        <v>671</v>
      </c>
    </row>
    <row r="510" spans="2:65" s="13" customFormat="1" ht="11.25">
      <c r="B510" s="157"/>
      <c r="D510" s="151" t="s">
        <v>211</v>
      </c>
      <c r="F510" s="159" t="s">
        <v>672</v>
      </c>
      <c r="H510" s="160">
        <v>140.07</v>
      </c>
      <c r="I510" s="161"/>
      <c r="L510" s="157"/>
      <c r="M510" s="162"/>
      <c r="T510" s="163"/>
      <c r="AT510" s="158" t="s">
        <v>211</v>
      </c>
      <c r="AU510" s="158" t="s">
        <v>81</v>
      </c>
      <c r="AV510" s="13" t="s">
        <v>81</v>
      </c>
      <c r="AW510" s="13" t="s">
        <v>4</v>
      </c>
      <c r="AX510" s="13" t="s">
        <v>79</v>
      </c>
      <c r="AY510" s="158" t="s">
        <v>125</v>
      </c>
    </row>
    <row r="511" spans="2:65" s="1" customFormat="1" ht="16.5" customHeight="1">
      <c r="B511" s="33"/>
      <c r="C511" s="128" t="s">
        <v>673</v>
      </c>
      <c r="D511" s="128" t="s">
        <v>128</v>
      </c>
      <c r="E511" s="129" t="s">
        <v>674</v>
      </c>
      <c r="F511" s="130" t="s">
        <v>675</v>
      </c>
      <c r="G511" s="131" t="s">
        <v>206</v>
      </c>
      <c r="H511" s="132">
        <v>80.558999999999997</v>
      </c>
      <c r="I511" s="133"/>
      <c r="J511" s="134">
        <f>ROUND(I511*H511,2)</f>
        <v>0</v>
      </c>
      <c r="K511" s="130" t="s">
        <v>207</v>
      </c>
      <c r="L511" s="33"/>
      <c r="M511" s="135" t="s">
        <v>19</v>
      </c>
      <c r="N511" s="136" t="s">
        <v>43</v>
      </c>
      <c r="P511" s="137">
        <f>O511*H511</f>
        <v>0</v>
      </c>
      <c r="Q511" s="137">
        <v>2.0000000000000001E-4</v>
      </c>
      <c r="R511" s="137">
        <f>Q511*H511</f>
        <v>1.6111799999999999E-2</v>
      </c>
      <c r="S511" s="137">
        <v>0</v>
      </c>
      <c r="T511" s="138">
        <f>S511*H511</f>
        <v>0</v>
      </c>
      <c r="AR511" s="139" t="s">
        <v>143</v>
      </c>
      <c r="AT511" s="139" t="s">
        <v>128</v>
      </c>
      <c r="AU511" s="139" t="s">
        <v>81</v>
      </c>
      <c r="AY511" s="18" t="s">
        <v>125</v>
      </c>
      <c r="BE511" s="140">
        <f>IF(N511="základní",J511,0)</f>
        <v>0</v>
      </c>
      <c r="BF511" s="140">
        <f>IF(N511="snížená",J511,0)</f>
        <v>0</v>
      </c>
      <c r="BG511" s="140">
        <f>IF(N511="zákl. přenesená",J511,0)</f>
        <v>0</v>
      </c>
      <c r="BH511" s="140">
        <f>IF(N511="sníž. přenesená",J511,0)</f>
        <v>0</v>
      </c>
      <c r="BI511" s="140">
        <f>IF(N511="nulová",J511,0)</f>
        <v>0</v>
      </c>
      <c r="BJ511" s="18" t="s">
        <v>79</v>
      </c>
      <c r="BK511" s="140">
        <f>ROUND(I511*H511,2)</f>
        <v>0</v>
      </c>
      <c r="BL511" s="18" t="s">
        <v>143</v>
      </c>
      <c r="BM511" s="139" t="s">
        <v>676</v>
      </c>
    </row>
    <row r="512" spans="2:65" s="1" customFormat="1" ht="11.25">
      <c r="B512" s="33"/>
      <c r="D512" s="146" t="s">
        <v>209</v>
      </c>
      <c r="F512" s="147" t="s">
        <v>677</v>
      </c>
      <c r="I512" s="148"/>
      <c r="L512" s="33"/>
      <c r="M512" s="149"/>
      <c r="T512" s="54"/>
      <c r="AT512" s="18" t="s">
        <v>209</v>
      </c>
      <c r="AU512" s="18" t="s">
        <v>81</v>
      </c>
    </row>
    <row r="513" spans="2:65" s="1" customFormat="1" ht="19.5">
      <c r="B513" s="33"/>
      <c r="D513" s="151" t="s">
        <v>519</v>
      </c>
      <c r="F513" s="188" t="s">
        <v>678</v>
      </c>
      <c r="I513" s="148"/>
      <c r="L513" s="33"/>
      <c r="M513" s="149"/>
      <c r="T513" s="54"/>
      <c r="AT513" s="18" t="s">
        <v>519</v>
      </c>
      <c r="AU513" s="18" t="s">
        <v>81</v>
      </c>
    </row>
    <row r="514" spans="2:65" s="13" customFormat="1" ht="11.25">
      <c r="B514" s="157"/>
      <c r="D514" s="151" t="s">
        <v>211</v>
      </c>
      <c r="E514" s="158" t="s">
        <v>19</v>
      </c>
      <c r="F514" s="159" t="s">
        <v>679</v>
      </c>
      <c r="H514" s="160">
        <v>30.904</v>
      </c>
      <c r="I514" s="161"/>
      <c r="L514" s="157"/>
      <c r="M514" s="162"/>
      <c r="T514" s="163"/>
      <c r="AT514" s="158" t="s">
        <v>211</v>
      </c>
      <c r="AU514" s="158" t="s">
        <v>81</v>
      </c>
      <c r="AV514" s="13" t="s">
        <v>81</v>
      </c>
      <c r="AW514" s="13" t="s">
        <v>33</v>
      </c>
      <c r="AX514" s="13" t="s">
        <v>72</v>
      </c>
      <c r="AY514" s="158" t="s">
        <v>125</v>
      </c>
    </row>
    <row r="515" spans="2:65" s="13" customFormat="1" ht="11.25">
      <c r="B515" s="157"/>
      <c r="D515" s="151" t="s">
        <v>211</v>
      </c>
      <c r="E515" s="158" t="s">
        <v>19</v>
      </c>
      <c r="F515" s="159" t="s">
        <v>680</v>
      </c>
      <c r="H515" s="160">
        <v>27.338000000000001</v>
      </c>
      <c r="I515" s="161"/>
      <c r="L515" s="157"/>
      <c r="M515" s="162"/>
      <c r="T515" s="163"/>
      <c r="AT515" s="158" t="s">
        <v>211</v>
      </c>
      <c r="AU515" s="158" t="s">
        <v>81</v>
      </c>
      <c r="AV515" s="13" t="s">
        <v>81</v>
      </c>
      <c r="AW515" s="13" t="s">
        <v>33</v>
      </c>
      <c r="AX515" s="13" t="s">
        <v>72</v>
      </c>
      <c r="AY515" s="158" t="s">
        <v>125</v>
      </c>
    </row>
    <row r="516" spans="2:65" s="13" customFormat="1" ht="11.25">
      <c r="B516" s="157"/>
      <c r="D516" s="151" t="s">
        <v>211</v>
      </c>
      <c r="E516" s="158" t="s">
        <v>19</v>
      </c>
      <c r="F516" s="159" t="s">
        <v>681</v>
      </c>
      <c r="H516" s="160">
        <v>8.673</v>
      </c>
      <c r="I516" s="161"/>
      <c r="L516" s="157"/>
      <c r="M516" s="162"/>
      <c r="T516" s="163"/>
      <c r="AT516" s="158" t="s">
        <v>211</v>
      </c>
      <c r="AU516" s="158" t="s">
        <v>81</v>
      </c>
      <c r="AV516" s="13" t="s">
        <v>81</v>
      </c>
      <c r="AW516" s="13" t="s">
        <v>33</v>
      </c>
      <c r="AX516" s="13" t="s">
        <v>72</v>
      </c>
      <c r="AY516" s="158" t="s">
        <v>125</v>
      </c>
    </row>
    <row r="517" spans="2:65" s="13" customFormat="1" ht="11.25">
      <c r="B517" s="157"/>
      <c r="D517" s="151" t="s">
        <v>211</v>
      </c>
      <c r="E517" s="158" t="s">
        <v>19</v>
      </c>
      <c r="F517" s="159" t="s">
        <v>681</v>
      </c>
      <c r="H517" s="160">
        <v>8.673</v>
      </c>
      <c r="I517" s="161"/>
      <c r="L517" s="157"/>
      <c r="M517" s="162"/>
      <c r="T517" s="163"/>
      <c r="AT517" s="158" t="s">
        <v>211</v>
      </c>
      <c r="AU517" s="158" t="s">
        <v>81</v>
      </c>
      <c r="AV517" s="13" t="s">
        <v>81</v>
      </c>
      <c r="AW517" s="13" t="s">
        <v>33</v>
      </c>
      <c r="AX517" s="13" t="s">
        <v>72</v>
      </c>
      <c r="AY517" s="158" t="s">
        <v>125</v>
      </c>
    </row>
    <row r="518" spans="2:65" s="13" customFormat="1" ht="11.25">
      <c r="B518" s="157"/>
      <c r="D518" s="151" t="s">
        <v>211</v>
      </c>
      <c r="E518" s="158" t="s">
        <v>19</v>
      </c>
      <c r="F518" s="159" t="s">
        <v>484</v>
      </c>
      <c r="H518" s="160">
        <v>6.5</v>
      </c>
      <c r="I518" s="161"/>
      <c r="L518" s="157"/>
      <c r="M518" s="162"/>
      <c r="T518" s="163"/>
      <c r="AT518" s="158" t="s">
        <v>211</v>
      </c>
      <c r="AU518" s="158" t="s">
        <v>81</v>
      </c>
      <c r="AV518" s="13" t="s">
        <v>81</v>
      </c>
      <c r="AW518" s="13" t="s">
        <v>33</v>
      </c>
      <c r="AX518" s="13" t="s">
        <v>72</v>
      </c>
      <c r="AY518" s="158" t="s">
        <v>125</v>
      </c>
    </row>
    <row r="519" spans="2:65" s="13" customFormat="1" ht="11.25">
      <c r="B519" s="157"/>
      <c r="D519" s="151" t="s">
        <v>211</v>
      </c>
      <c r="E519" s="158" t="s">
        <v>19</v>
      </c>
      <c r="F519" s="159" t="s">
        <v>486</v>
      </c>
      <c r="H519" s="160">
        <v>-1.8</v>
      </c>
      <c r="I519" s="161"/>
      <c r="L519" s="157"/>
      <c r="M519" s="162"/>
      <c r="T519" s="163"/>
      <c r="AT519" s="158" t="s">
        <v>211</v>
      </c>
      <c r="AU519" s="158" t="s">
        <v>81</v>
      </c>
      <c r="AV519" s="13" t="s">
        <v>81</v>
      </c>
      <c r="AW519" s="13" t="s">
        <v>33</v>
      </c>
      <c r="AX519" s="13" t="s">
        <v>72</v>
      </c>
      <c r="AY519" s="158" t="s">
        <v>125</v>
      </c>
    </row>
    <row r="520" spans="2:65" s="13" customFormat="1" ht="11.25">
      <c r="B520" s="157"/>
      <c r="D520" s="151" t="s">
        <v>211</v>
      </c>
      <c r="E520" s="158" t="s">
        <v>19</v>
      </c>
      <c r="F520" s="159" t="s">
        <v>487</v>
      </c>
      <c r="H520" s="160">
        <v>-9.36</v>
      </c>
      <c r="I520" s="161"/>
      <c r="L520" s="157"/>
      <c r="M520" s="162"/>
      <c r="T520" s="163"/>
      <c r="AT520" s="158" t="s">
        <v>211</v>
      </c>
      <c r="AU520" s="158" t="s">
        <v>81</v>
      </c>
      <c r="AV520" s="13" t="s">
        <v>81</v>
      </c>
      <c r="AW520" s="13" t="s">
        <v>33</v>
      </c>
      <c r="AX520" s="13" t="s">
        <v>72</v>
      </c>
      <c r="AY520" s="158" t="s">
        <v>125</v>
      </c>
    </row>
    <row r="521" spans="2:65" s="13" customFormat="1" ht="11.25">
      <c r="B521" s="157"/>
      <c r="D521" s="151" t="s">
        <v>211</v>
      </c>
      <c r="E521" s="158" t="s">
        <v>19</v>
      </c>
      <c r="F521" s="159" t="s">
        <v>528</v>
      </c>
      <c r="H521" s="160">
        <v>-1.3480000000000001</v>
      </c>
      <c r="I521" s="161"/>
      <c r="L521" s="157"/>
      <c r="M521" s="162"/>
      <c r="T521" s="163"/>
      <c r="AT521" s="158" t="s">
        <v>211</v>
      </c>
      <c r="AU521" s="158" t="s">
        <v>81</v>
      </c>
      <c r="AV521" s="13" t="s">
        <v>81</v>
      </c>
      <c r="AW521" s="13" t="s">
        <v>33</v>
      </c>
      <c r="AX521" s="13" t="s">
        <v>72</v>
      </c>
      <c r="AY521" s="158" t="s">
        <v>125</v>
      </c>
    </row>
    <row r="522" spans="2:65" s="13" customFormat="1" ht="11.25">
      <c r="B522" s="157"/>
      <c r="D522" s="151" t="s">
        <v>211</v>
      </c>
      <c r="E522" s="158" t="s">
        <v>19</v>
      </c>
      <c r="F522" s="159" t="s">
        <v>444</v>
      </c>
      <c r="H522" s="160">
        <v>-1.8</v>
      </c>
      <c r="I522" s="161"/>
      <c r="L522" s="157"/>
      <c r="M522" s="162"/>
      <c r="T522" s="163"/>
      <c r="AT522" s="158" t="s">
        <v>211</v>
      </c>
      <c r="AU522" s="158" t="s">
        <v>81</v>
      </c>
      <c r="AV522" s="13" t="s">
        <v>81</v>
      </c>
      <c r="AW522" s="13" t="s">
        <v>33</v>
      </c>
      <c r="AX522" s="13" t="s">
        <v>72</v>
      </c>
      <c r="AY522" s="158" t="s">
        <v>125</v>
      </c>
    </row>
    <row r="523" spans="2:65" s="13" customFormat="1" ht="11.25">
      <c r="B523" s="157"/>
      <c r="D523" s="151" t="s">
        <v>211</v>
      </c>
      <c r="E523" s="158" t="s">
        <v>19</v>
      </c>
      <c r="F523" s="159" t="s">
        <v>682</v>
      </c>
      <c r="H523" s="160">
        <v>2.52</v>
      </c>
      <c r="I523" s="161"/>
      <c r="L523" s="157"/>
      <c r="M523" s="162"/>
      <c r="T523" s="163"/>
      <c r="AT523" s="158" t="s">
        <v>211</v>
      </c>
      <c r="AU523" s="158" t="s">
        <v>81</v>
      </c>
      <c r="AV523" s="13" t="s">
        <v>81</v>
      </c>
      <c r="AW523" s="13" t="s">
        <v>33</v>
      </c>
      <c r="AX523" s="13" t="s">
        <v>72</v>
      </c>
      <c r="AY523" s="158" t="s">
        <v>125</v>
      </c>
    </row>
    <row r="524" spans="2:65" s="13" customFormat="1" ht="11.25">
      <c r="B524" s="157"/>
      <c r="D524" s="151" t="s">
        <v>211</v>
      </c>
      <c r="E524" s="158" t="s">
        <v>19</v>
      </c>
      <c r="F524" s="159" t="s">
        <v>683</v>
      </c>
      <c r="H524" s="160">
        <v>8.7360000000000007</v>
      </c>
      <c r="I524" s="161"/>
      <c r="L524" s="157"/>
      <c r="M524" s="162"/>
      <c r="T524" s="163"/>
      <c r="AT524" s="158" t="s">
        <v>211</v>
      </c>
      <c r="AU524" s="158" t="s">
        <v>81</v>
      </c>
      <c r="AV524" s="13" t="s">
        <v>81</v>
      </c>
      <c r="AW524" s="13" t="s">
        <v>33</v>
      </c>
      <c r="AX524" s="13" t="s">
        <v>72</v>
      </c>
      <c r="AY524" s="158" t="s">
        <v>125</v>
      </c>
    </row>
    <row r="525" spans="2:65" s="13" customFormat="1" ht="11.25">
      <c r="B525" s="157"/>
      <c r="D525" s="151" t="s">
        <v>211</v>
      </c>
      <c r="E525" s="158" t="s">
        <v>19</v>
      </c>
      <c r="F525" s="159" t="s">
        <v>684</v>
      </c>
      <c r="H525" s="160">
        <v>0.73899999999999999</v>
      </c>
      <c r="I525" s="161"/>
      <c r="L525" s="157"/>
      <c r="M525" s="162"/>
      <c r="T525" s="163"/>
      <c r="AT525" s="158" t="s">
        <v>211</v>
      </c>
      <c r="AU525" s="158" t="s">
        <v>81</v>
      </c>
      <c r="AV525" s="13" t="s">
        <v>81</v>
      </c>
      <c r="AW525" s="13" t="s">
        <v>33</v>
      </c>
      <c r="AX525" s="13" t="s">
        <v>72</v>
      </c>
      <c r="AY525" s="158" t="s">
        <v>125</v>
      </c>
    </row>
    <row r="526" spans="2:65" s="13" customFormat="1" ht="11.25">
      <c r="B526" s="157"/>
      <c r="D526" s="151" t="s">
        <v>211</v>
      </c>
      <c r="E526" s="158" t="s">
        <v>19</v>
      </c>
      <c r="F526" s="159" t="s">
        <v>457</v>
      </c>
      <c r="H526" s="160">
        <v>0.78400000000000003</v>
      </c>
      <c r="I526" s="161"/>
      <c r="L526" s="157"/>
      <c r="M526" s="162"/>
      <c r="T526" s="163"/>
      <c r="AT526" s="158" t="s">
        <v>211</v>
      </c>
      <c r="AU526" s="158" t="s">
        <v>81</v>
      </c>
      <c r="AV526" s="13" t="s">
        <v>81</v>
      </c>
      <c r="AW526" s="13" t="s">
        <v>33</v>
      </c>
      <c r="AX526" s="13" t="s">
        <v>72</v>
      </c>
      <c r="AY526" s="158" t="s">
        <v>125</v>
      </c>
    </row>
    <row r="527" spans="2:65" s="14" customFormat="1" ht="11.25">
      <c r="B527" s="164"/>
      <c r="D527" s="151" t="s">
        <v>211</v>
      </c>
      <c r="E527" s="165" t="s">
        <v>19</v>
      </c>
      <c r="F527" s="166" t="s">
        <v>229</v>
      </c>
      <c r="H527" s="167">
        <v>80.559000000000026</v>
      </c>
      <c r="I527" s="168"/>
      <c r="L527" s="164"/>
      <c r="M527" s="169"/>
      <c r="T527" s="170"/>
      <c r="AT527" s="165" t="s">
        <v>211</v>
      </c>
      <c r="AU527" s="165" t="s">
        <v>81</v>
      </c>
      <c r="AV527" s="14" t="s">
        <v>143</v>
      </c>
      <c r="AW527" s="14" t="s">
        <v>33</v>
      </c>
      <c r="AX527" s="14" t="s">
        <v>79</v>
      </c>
      <c r="AY527" s="165" t="s">
        <v>125</v>
      </c>
    </row>
    <row r="528" spans="2:65" s="1" customFormat="1" ht="21.75" customHeight="1">
      <c r="B528" s="33"/>
      <c r="C528" s="128" t="s">
        <v>685</v>
      </c>
      <c r="D528" s="128" t="s">
        <v>128</v>
      </c>
      <c r="E528" s="129" t="s">
        <v>686</v>
      </c>
      <c r="F528" s="130" t="s">
        <v>687</v>
      </c>
      <c r="G528" s="131" t="s">
        <v>206</v>
      </c>
      <c r="H528" s="132">
        <v>80.558999999999997</v>
      </c>
      <c r="I528" s="133"/>
      <c r="J528" s="134">
        <f>ROUND(I528*H528,2)</f>
        <v>0</v>
      </c>
      <c r="K528" s="130" t="s">
        <v>207</v>
      </c>
      <c r="L528" s="33"/>
      <c r="M528" s="135" t="s">
        <v>19</v>
      </c>
      <c r="N528" s="136" t="s">
        <v>43</v>
      </c>
      <c r="P528" s="137">
        <f>O528*H528</f>
        <v>0</v>
      </c>
      <c r="Q528" s="137">
        <v>5.7000000000000002E-3</v>
      </c>
      <c r="R528" s="137">
        <f>Q528*H528</f>
        <v>0.45918629999999999</v>
      </c>
      <c r="S528" s="137">
        <v>0</v>
      </c>
      <c r="T528" s="138">
        <f>S528*H528</f>
        <v>0</v>
      </c>
      <c r="AR528" s="139" t="s">
        <v>143</v>
      </c>
      <c r="AT528" s="139" t="s">
        <v>128</v>
      </c>
      <c r="AU528" s="139" t="s">
        <v>81</v>
      </c>
      <c r="AY528" s="18" t="s">
        <v>125</v>
      </c>
      <c r="BE528" s="140">
        <f>IF(N528="základní",J528,0)</f>
        <v>0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8" t="s">
        <v>79</v>
      </c>
      <c r="BK528" s="140">
        <f>ROUND(I528*H528,2)</f>
        <v>0</v>
      </c>
      <c r="BL528" s="18" t="s">
        <v>143</v>
      </c>
      <c r="BM528" s="139" t="s">
        <v>688</v>
      </c>
    </row>
    <row r="529" spans="2:65" s="1" customFormat="1" ht="11.25">
      <c r="B529" s="33"/>
      <c r="D529" s="146" t="s">
        <v>209</v>
      </c>
      <c r="F529" s="147" t="s">
        <v>689</v>
      </c>
      <c r="I529" s="148"/>
      <c r="L529" s="33"/>
      <c r="M529" s="149"/>
      <c r="T529" s="54"/>
      <c r="AT529" s="18" t="s">
        <v>209</v>
      </c>
      <c r="AU529" s="18" t="s">
        <v>81</v>
      </c>
    </row>
    <row r="530" spans="2:65" s="1" customFormat="1" ht="19.5">
      <c r="B530" s="33"/>
      <c r="D530" s="151" t="s">
        <v>519</v>
      </c>
      <c r="F530" s="188" t="s">
        <v>690</v>
      </c>
      <c r="I530" s="148"/>
      <c r="L530" s="33"/>
      <c r="M530" s="149"/>
      <c r="T530" s="54"/>
      <c r="AT530" s="18" t="s">
        <v>519</v>
      </c>
      <c r="AU530" s="18" t="s">
        <v>81</v>
      </c>
    </row>
    <row r="531" spans="2:65" s="1" customFormat="1" ht="16.5" customHeight="1">
      <c r="B531" s="33"/>
      <c r="C531" s="128" t="s">
        <v>691</v>
      </c>
      <c r="D531" s="128" t="s">
        <v>128</v>
      </c>
      <c r="E531" s="129" t="s">
        <v>692</v>
      </c>
      <c r="F531" s="130" t="s">
        <v>693</v>
      </c>
      <c r="G531" s="131" t="s">
        <v>206</v>
      </c>
      <c r="H531" s="132">
        <v>930.03099999999995</v>
      </c>
      <c r="I531" s="133"/>
      <c r="J531" s="134">
        <f>ROUND(I531*H531,2)</f>
        <v>0</v>
      </c>
      <c r="K531" s="130" t="s">
        <v>207</v>
      </c>
      <c r="L531" s="33"/>
      <c r="M531" s="135" t="s">
        <v>19</v>
      </c>
      <c r="N531" s="136" t="s">
        <v>43</v>
      </c>
      <c r="P531" s="137">
        <f>O531*H531</f>
        <v>0</v>
      </c>
      <c r="Q531" s="137">
        <v>1.3999999999999999E-4</v>
      </c>
      <c r="R531" s="137">
        <f>Q531*H531</f>
        <v>0.13020433999999997</v>
      </c>
      <c r="S531" s="137">
        <v>0</v>
      </c>
      <c r="T531" s="138">
        <f>S531*H531</f>
        <v>0</v>
      </c>
      <c r="AR531" s="139" t="s">
        <v>143</v>
      </c>
      <c r="AT531" s="139" t="s">
        <v>128</v>
      </c>
      <c r="AU531" s="139" t="s">
        <v>81</v>
      </c>
      <c r="AY531" s="18" t="s">
        <v>125</v>
      </c>
      <c r="BE531" s="140">
        <f>IF(N531="základní",J531,0)</f>
        <v>0</v>
      </c>
      <c r="BF531" s="140">
        <f>IF(N531="snížená",J531,0)</f>
        <v>0</v>
      </c>
      <c r="BG531" s="140">
        <f>IF(N531="zákl. přenesená",J531,0)</f>
        <v>0</v>
      </c>
      <c r="BH531" s="140">
        <f>IF(N531="sníž. přenesená",J531,0)</f>
        <v>0</v>
      </c>
      <c r="BI531" s="140">
        <f>IF(N531="nulová",J531,0)</f>
        <v>0</v>
      </c>
      <c r="BJ531" s="18" t="s">
        <v>79</v>
      </c>
      <c r="BK531" s="140">
        <f>ROUND(I531*H531,2)</f>
        <v>0</v>
      </c>
      <c r="BL531" s="18" t="s">
        <v>143</v>
      </c>
      <c r="BM531" s="139" t="s">
        <v>694</v>
      </c>
    </row>
    <row r="532" spans="2:65" s="1" customFormat="1" ht="11.25">
      <c r="B532" s="33"/>
      <c r="D532" s="146" t="s">
        <v>209</v>
      </c>
      <c r="F532" s="147" t="s">
        <v>695</v>
      </c>
      <c r="I532" s="148"/>
      <c r="L532" s="33"/>
      <c r="M532" s="149"/>
      <c r="T532" s="54"/>
      <c r="AT532" s="18" t="s">
        <v>209</v>
      </c>
      <c r="AU532" s="18" t="s">
        <v>81</v>
      </c>
    </row>
    <row r="533" spans="2:65" s="1" customFormat="1" ht="19.5">
      <c r="B533" s="33"/>
      <c r="D533" s="151" t="s">
        <v>519</v>
      </c>
      <c r="F533" s="188" t="s">
        <v>678</v>
      </c>
      <c r="I533" s="148"/>
      <c r="L533" s="33"/>
      <c r="M533" s="149"/>
      <c r="T533" s="54"/>
      <c r="AT533" s="18" t="s">
        <v>519</v>
      </c>
      <c r="AU533" s="18" t="s">
        <v>81</v>
      </c>
    </row>
    <row r="534" spans="2:65" s="13" customFormat="1" ht="11.25">
      <c r="B534" s="157"/>
      <c r="D534" s="151" t="s">
        <v>211</v>
      </c>
      <c r="E534" s="158" t="s">
        <v>19</v>
      </c>
      <c r="F534" s="159" t="s">
        <v>522</v>
      </c>
      <c r="H534" s="160">
        <v>890.23599999999999</v>
      </c>
      <c r="I534" s="161"/>
      <c r="L534" s="157"/>
      <c r="M534" s="162"/>
      <c r="T534" s="163"/>
      <c r="AT534" s="158" t="s">
        <v>211</v>
      </c>
      <c r="AU534" s="158" t="s">
        <v>81</v>
      </c>
      <c r="AV534" s="13" t="s">
        <v>81</v>
      </c>
      <c r="AW534" s="13" t="s">
        <v>33</v>
      </c>
      <c r="AX534" s="13" t="s">
        <v>72</v>
      </c>
      <c r="AY534" s="158" t="s">
        <v>125</v>
      </c>
    </row>
    <row r="535" spans="2:65" s="13" customFormat="1" ht="11.25">
      <c r="B535" s="157"/>
      <c r="D535" s="151" t="s">
        <v>211</v>
      </c>
      <c r="E535" s="158" t="s">
        <v>19</v>
      </c>
      <c r="F535" s="159" t="s">
        <v>523</v>
      </c>
      <c r="H535" s="160">
        <v>-0.84</v>
      </c>
      <c r="I535" s="161"/>
      <c r="L535" s="157"/>
      <c r="M535" s="162"/>
      <c r="T535" s="163"/>
      <c r="AT535" s="158" t="s">
        <v>211</v>
      </c>
      <c r="AU535" s="158" t="s">
        <v>81</v>
      </c>
      <c r="AV535" s="13" t="s">
        <v>81</v>
      </c>
      <c r="AW535" s="13" t="s">
        <v>33</v>
      </c>
      <c r="AX535" s="13" t="s">
        <v>72</v>
      </c>
      <c r="AY535" s="158" t="s">
        <v>125</v>
      </c>
    </row>
    <row r="536" spans="2:65" s="13" customFormat="1" ht="11.25">
      <c r="B536" s="157"/>
      <c r="D536" s="151" t="s">
        <v>211</v>
      </c>
      <c r="E536" s="158" t="s">
        <v>19</v>
      </c>
      <c r="F536" s="159" t="s">
        <v>488</v>
      </c>
      <c r="H536" s="160">
        <v>-16.2</v>
      </c>
      <c r="I536" s="161"/>
      <c r="L536" s="157"/>
      <c r="M536" s="162"/>
      <c r="T536" s="163"/>
      <c r="AT536" s="158" t="s">
        <v>211</v>
      </c>
      <c r="AU536" s="158" t="s">
        <v>81</v>
      </c>
      <c r="AV536" s="13" t="s">
        <v>81</v>
      </c>
      <c r="AW536" s="13" t="s">
        <v>33</v>
      </c>
      <c r="AX536" s="13" t="s">
        <v>72</v>
      </c>
      <c r="AY536" s="158" t="s">
        <v>125</v>
      </c>
    </row>
    <row r="537" spans="2:65" s="13" customFormat="1" ht="11.25">
      <c r="B537" s="157"/>
      <c r="D537" s="151" t="s">
        <v>211</v>
      </c>
      <c r="E537" s="158" t="s">
        <v>19</v>
      </c>
      <c r="F537" s="159" t="s">
        <v>489</v>
      </c>
      <c r="H537" s="160">
        <v>-113.4</v>
      </c>
      <c r="I537" s="161"/>
      <c r="L537" s="157"/>
      <c r="M537" s="162"/>
      <c r="T537" s="163"/>
      <c r="AT537" s="158" t="s">
        <v>211</v>
      </c>
      <c r="AU537" s="158" t="s">
        <v>81</v>
      </c>
      <c r="AV537" s="13" t="s">
        <v>81</v>
      </c>
      <c r="AW537" s="13" t="s">
        <v>33</v>
      </c>
      <c r="AX537" s="13" t="s">
        <v>72</v>
      </c>
      <c r="AY537" s="158" t="s">
        <v>125</v>
      </c>
    </row>
    <row r="538" spans="2:65" s="13" customFormat="1" ht="11.25">
      <c r="B538" s="157"/>
      <c r="D538" s="151" t="s">
        <v>211</v>
      </c>
      <c r="E538" s="158" t="s">
        <v>19</v>
      </c>
      <c r="F538" s="159" t="s">
        <v>490</v>
      </c>
      <c r="H538" s="160">
        <v>-23.4</v>
      </c>
      <c r="I538" s="161"/>
      <c r="L538" s="157"/>
      <c r="M538" s="162"/>
      <c r="T538" s="163"/>
      <c r="AT538" s="158" t="s">
        <v>211</v>
      </c>
      <c r="AU538" s="158" t="s">
        <v>81</v>
      </c>
      <c r="AV538" s="13" t="s">
        <v>81</v>
      </c>
      <c r="AW538" s="13" t="s">
        <v>33</v>
      </c>
      <c r="AX538" s="13" t="s">
        <v>72</v>
      </c>
      <c r="AY538" s="158" t="s">
        <v>125</v>
      </c>
    </row>
    <row r="539" spans="2:65" s="13" customFormat="1" ht="11.25">
      <c r="B539" s="157"/>
      <c r="D539" s="151" t="s">
        <v>211</v>
      </c>
      <c r="E539" s="158" t="s">
        <v>19</v>
      </c>
      <c r="F539" s="159" t="s">
        <v>492</v>
      </c>
      <c r="H539" s="160">
        <v>-7.2</v>
      </c>
      <c r="I539" s="161"/>
      <c r="L539" s="157"/>
      <c r="M539" s="162"/>
      <c r="T539" s="163"/>
      <c r="AT539" s="158" t="s">
        <v>211</v>
      </c>
      <c r="AU539" s="158" t="s">
        <v>81</v>
      </c>
      <c r="AV539" s="13" t="s">
        <v>81</v>
      </c>
      <c r="AW539" s="13" t="s">
        <v>33</v>
      </c>
      <c r="AX539" s="13" t="s">
        <v>72</v>
      </c>
      <c r="AY539" s="158" t="s">
        <v>125</v>
      </c>
    </row>
    <row r="540" spans="2:65" s="13" customFormat="1" ht="11.25">
      <c r="B540" s="157"/>
      <c r="D540" s="151" t="s">
        <v>211</v>
      </c>
      <c r="E540" s="158" t="s">
        <v>19</v>
      </c>
      <c r="F540" s="159" t="s">
        <v>696</v>
      </c>
      <c r="H540" s="160">
        <v>1.2470000000000001</v>
      </c>
      <c r="I540" s="161"/>
      <c r="L540" s="157"/>
      <c r="M540" s="162"/>
      <c r="T540" s="163"/>
      <c r="AT540" s="158" t="s">
        <v>211</v>
      </c>
      <c r="AU540" s="158" t="s">
        <v>81</v>
      </c>
      <c r="AV540" s="13" t="s">
        <v>81</v>
      </c>
      <c r="AW540" s="13" t="s">
        <v>33</v>
      </c>
      <c r="AX540" s="13" t="s">
        <v>72</v>
      </c>
      <c r="AY540" s="158" t="s">
        <v>125</v>
      </c>
    </row>
    <row r="541" spans="2:65" s="13" customFormat="1" ht="11.25">
      <c r="B541" s="157"/>
      <c r="D541" s="151" t="s">
        <v>211</v>
      </c>
      <c r="E541" s="158" t="s">
        <v>19</v>
      </c>
      <c r="F541" s="159" t="s">
        <v>697</v>
      </c>
      <c r="H541" s="160">
        <v>12.6</v>
      </c>
      <c r="I541" s="161"/>
      <c r="L541" s="157"/>
      <c r="M541" s="162"/>
      <c r="T541" s="163"/>
      <c r="AT541" s="158" t="s">
        <v>211</v>
      </c>
      <c r="AU541" s="158" t="s">
        <v>81</v>
      </c>
      <c r="AV541" s="13" t="s">
        <v>81</v>
      </c>
      <c r="AW541" s="13" t="s">
        <v>33</v>
      </c>
      <c r="AX541" s="13" t="s">
        <v>72</v>
      </c>
      <c r="AY541" s="158" t="s">
        <v>125</v>
      </c>
    </row>
    <row r="542" spans="2:65" s="13" customFormat="1" ht="11.25">
      <c r="B542" s="157"/>
      <c r="D542" s="151" t="s">
        <v>211</v>
      </c>
      <c r="E542" s="158" t="s">
        <v>19</v>
      </c>
      <c r="F542" s="159" t="s">
        <v>698</v>
      </c>
      <c r="H542" s="160">
        <v>74.087999999999994</v>
      </c>
      <c r="I542" s="161"/>
      <c r="L542" s="157"/>
      <c r="M542" s="162"/>
      <c r="T542" s="163"/>
      <c r="AT542" s="158" t="s">
        <v>211</v>
      </c>
      <c r="AU542" s="158" t="s">
        <v>81</v>
      </c>
      <c r="AV542" s="13" t="s">
        <v>81</v>
      </c>
      <c r="AW542" s="13" t="s">
        <v>33</v>
      </c>
      <c r="AX542" s="13" t="s">
        <v>72</v>
      </c>
      <c r="AY542" s="158" t="s">
        <v>125</v>
      </c>
    </row>
    <row r="543" spans="2:65" s="13" customFormat="1" ht="11.25">
      <c r="B543" s="157"/>
      <c r="D543" s="151" t="s">
        <v>211</v>
      </c>
      <c r="E543" s="158" t="s">
        <v>19</v>
      </c>
      <c r="F543" s="159" t="s">
        <v>699</v>
      </c>
      <c r="H543" s="160">
        <v>3.024</v>
      </c>
      <c r="I543" s="161"/>
      <c r="L543" s="157"/>
      <c r="M543" s="162"/>
      <c r="T543" s="163"/>
      <c r="AT543" s="158" t="s">
        <v>211</v>
      </c>
      <c r="AU543" s="158" t="s">
        <v>81</v>
      </c>
      <c r="AV543" s="13" t="s">
        <v>81</v>
      </c>
      <c r="AW543" s="13" t="s">
        <v>33</v>
      </c>
      <c r="AX543" s="13" t="s">
        <v>72</v>
      </c>
      <c r="AY543" s="158" t="s">
        <v>125</v>
      </c>
    </row>
    <row r="544" spans="2:65" s="13" customFormat="1" ht="11.25">
      <c r="B544" s="157"/>
      <c r="D544" s="151" t="s">
        <v>211</v>
      </c>
      <c r="E544" s="158" t="s">
        <v>19</v>
      </c>
      <c r="F544" s="159" t="s">
        <v>700</v>
      </c>
      <c r="H544" s="160">
        <v>7.37</v>
      </c>
      <c r="I544" s="161"/>
      <c r="L544" s="157"/>
      <c r="M544" s="162"/>
      <c r="T544" s="163"/>
      <c r="AT544" s="158" t="s">
        <v>211</v>
      </c>
      <c r="AU544" s="158" t="s">
        <v>81</v>
      </c>
      <c r="AV544" s="13" t="s">
        <v>81</v>
      </c>
      <c r="AW544" s="13" t="s">
        <v>33</v>
      </c>
      <c r="AX544" s="13" t="s">
        <v>72</v>
      </c>
      <c r="AY544" s="158" t="s">
        <v>125</v>
      </c>
    </row>
    <row r="545" spans="2:65" s="13" customFormat="1" ht="11.25">
      <c r="B545" s="157"/>
      <c r="D545" s="151" t="s">
        <v>211</v>
      </c>
      <c r="E545" s="158" t="s">
        <v>19</v>
      </c>
      <c r="F545" s="159" t="s">
        <v>701</v>
      </c>
      <c r="H545" s="160">
        <v>2.7469999999999999</v>
      </c>
      <c r="I545" s="161"/>
      <c r="L545" s="157"/>
      <c r="M545" s="162"/>
      <c r="T545" s="163"/>
      <c r="AT545" s="158" t="s">
        <v>211</v>
      </c>
      <c r="AU545" s="158" t="s">
        <v>81</v>
      </c>
      <c r="AV545" s="13" t="s">
        <v>81</v>
      </c>
      <c r="AW545" s="13" t="s">
        <v>33</v>
      </c>
      <c r="AX545" s="13" t="s">
        <v>72</v>
      </c>
      <c r="AY545" s="158" t="s">
        <v>125</v>
      </c>
    </row>
    <row r="546" spans="2:65" s="13" customFormat="1" ht="11.25">
      <c r="B546" s="157"/>
      <c r="D546" s="151" t="s">
        <v>211</v>
      </c>
      <c r="E546" s="158" t="s">
        <v>19</v>
      </c>
      <c r="F546" s="159" t="s">
        <v>577</v>
      </c>
      <c r="H546" s="160">
        <v>90.837000000000003</v>
      </c>
      <c r="I546" s="161"/>
      <c r="L546" s="157"/>
      <c r="M546" s="162"/>
      <c r="T546" s="163"/>
      <c r="AT546" s="158" t="s">
        <v>211</v>
      </c>
      <c r="AU546" s="158" t="s">
        <v>81</v>
      </c>
      <c r="AV546" s="13" t="s">
        <v>81</v>
      </c>
      <c r="AW546" s="13" t="s">
        <v>33</v>
      </c>
      <c r="AX546" s="13" t="s">
        <v>72</v>
      </c>
      <c r="AY546" s="158" t="s">
        <v>125</v>
      </c>
    </row>
    <row r="547" spans="2:65" s="13" customFormat="1" ht="11.25">
      <c r="B547" s="157"/>
      <c r="D547" s="151" t="s">
        <v>211</v>
      </c>
      <c r="E547" s="158" t="s">
        <v>19</v>
      </c>
      <c r="F547" s="159" t="s">
        <v>593</v>
      </c>
      <c r="H547" s="160">
        <v>0.54</v>
      </c>
      <c r="I547" s="161"/>
      <c r="L547" s="157"/>
      <c r="M547" s="162"/>
      <c r="T547" s="163"/>
      <c r="AT547" s="158" t="s">
        <v>211</v>
      </c>
      <c r="AU547" s="158" t="s">
        <v>81</v>
      </c>
      <c r="AV547" s="13" t="s">
        <v>81</v>
      </c>
      <c r="AW547" s="13" t="s">
        <v>33</v>
      </c>
      <c r="AX547" s="13" t="s">
        <v>72</v>
      </c>
      <c r="AY547" s="158" t="s">
        <v>125</v>
      </c>
    </row>
    <row r="548" spans="2:65" s="13" customFormat="1" ht="11.25">
      <c r="B548" s="157"/>
      <c r="D548" s="151" t="s">
        <v>211</v>
      </c>
      <c r="E548" s="158" t="s">
        <v>19</v>
      </c>
      <c r="F548" s="159" t="s">
        <v>611</v>
      </c>
      <c r="H548" s="160">
        <v>10.17</v>
      </c>
      <c r="I548" s="161"/>
      <c r="L548" s="157"/>
      <c r="M548" s="162"/>
      <c r="T548" s="163"/>
      <c r="AT548" s="158" t="s">
        <v>211</v>
      </c>
      <c r="AU548" s="158" t="s">
        <v>81</v>
      </c>
      <c r="AV548" s="13" t="s">
        <v>81</v>
      </c>
      <c r="AW548" s="13" t="s">
        <v>33</v>
      </c>
      <c r="AX548" s="13" t="s">
        <v>72</v>
      </c>
      <c r="AY548" s="158" t="s">
        <v>125</v>
      </c>
    </row>
    <row r="549" spans="2:65" s="13" customFormat="1" ht="11.25">
      <c r="B549" s="157"/>
      <c r="D549" s="151" t="s">
        <v>211</v>
      </c>
      <c r="E549" s="158" t="s">
        <v>19</v>
      </c>
      <c r="F549" s="159" t="s">
        <v>493</v>
      </c>
      <c r="H549" s="160">
        <v>-1.44</v>
      </c>
      <c r="I549" s="161"/>
      <c r="L549" s="157"/>
      <c r="M549" s="162"/>
      <c r="T549" s="163"/>
      <c r="AT549" s="158" t="s">
        <v>211</v>
      </c>
      <c r="AU549" s="158" t="s">
        <v>81</v>
      </c>
      <c r="AV549" s="13" t="s">
        <v>81</v>
      </c>
      <c r="AW549" s="13" t="s">
        <v>33</v>
      </c>
      <c r="AX549" s="13" t="s">
        <v>72</v>
      </c>
      <c r="AY549" s="158" t="s">
        <v>125</v>
      </c>
    </row>
    <row r="550" spans="2:65" s="13" customFormat="1" ht="11.25">
      <c r="B550" s="157"/>
      <c r="D550" s="151" t="s">
        <v>211</v>
      </c>
      <c r="E550" s="158" t="s">
        <v>19</v>
      </c>
      <c r="F550" s="159" t="s">
        <v>612</v>
      </c>
      <c r="H550" s="160">
        <v>-1.44</v>
      </c>
      <c r="I550" s="161"/>
      <c r="L550" s="157"/>
      <c r="M550" s="162"/>
      <c r="T550" s="163"/>
      <c r="AT550" s="158" t="s">
        <v>211</v>
      </c>
      <c r="AU550" s="158" t="s">
        <v>81</v>
      </c>
      <c r="AV550" s="13" t="s">
        <v>81</v>
      </c>
      <c r="AW550" s="13" t="s">
        <v>33</v>
      </c>
      <c r="AX550" s="13" t="s">
        <v>72</v>
      </c>
      <c r="AY550" s="158" t="s">
        <v>125</v>
      </c>
    </row>
    <row r="551" spans="2:65" s="13" customFormat="1" ht="11.25">
      <c r="B551" s="157"/>
      <c r="D551" s="151" t="s">
        <v>211</v>
      </c>
      <c r="E551" s="158" t="s">
        <v>19</v>
      </c>
      <c r="F551" s="159" t="s">
        <v>613</v>
      </c>
      <c r="H551" s="160">
        <v>0.46800000000000003</v>
      </c>
      <c r="I551" s="161"/>
      <c r="L551" s="157"/>
      <c r="M551" s="162"/>
      <c r="T551" s="163"/>
      <c r="AT551" s="158" t="s">
        <v>211</v>
      </c>
      <c r="AU551" s="158" t="s">
        <v>81</v>
      </c>
      <c r="AV551" s="13" t="s">
        <v>81</v>
      </c>
      <c r="AW551" s="13" t="s">
        <v>33</v>
      </c>
      <c r="AX551" s="13" t="s">
        <v>72</v>
      </c>
      <c r="AY551" s="158" t="s">
        <v>125</v>
      </c>
    </row>
    <row r="552" spans="2:65" s="13" customFormat="1" ht="11.25">
      <c r="B552" s="157"/>
      <c r="D552" s="151" t="s">
        <v>211</v>
      </c>
      <c r="E552" s="158" t="s">
        <v>19</v>
      </c>
      <c r="F552" s="159" t="s">
        <v>614</v>
      </c>
      <c r="H552" s="160">
        <v>0.624</v>
      </c>
      <c r="I552" s="161"/>
      <c r="L552" s="157"/>
      <c r="M552" s="162"/>
      <c r="T552" s="163"/>
      <c r="AT552" s="158" t="s">
        <v>211</v>
      </c>
      <c r="AU552" s="158" t="s">
        <v>81</v>
      </c>
      <c r="AV552" s="13" t="s">
        <v>81</v>
      </c>
      <c r="AW552" s="13" t="s">
        <v>33</v>
      </c>
      <c r="AX552" s="13" t="s">
        <v>72</v>
      </c>
      <c r="AY552" s="158" t="s">
        <v>125</v>
      </c>
    </row>
    <row r="553" spans="2:65" s="14" customFormat="1" ht="11.25">
      <c r="B553" s="164"/>
      <c r="D553" s="151" t="s">
        <v>211</v>
      </c>
      <c r="E553" s="165" t="s">
        <v>19</v>
      </c>
      <c r="F553" s="166" t="s">
        <v>229</v>
      </c>
      <c r="H553" s="167">
        <v>930.03099999999961</v>
      </c>
      <c r="I553" s="168"/>
      <c r="L553" s="164"/>
      <c r="M553" s="169"/>
      <c r="T553" s="170"/>
      <c r="AT553" s="165" t="s">
        <v>211</v>
      </c>
      <c r="AU553" s="165" t="s">
        <v>81</v>
      </c>
      <c r="AV553" s="14" t="s">
        <v>143</v>
      </c>
      <c r="AW553" s="14" t="s">
        <v>33</v>
      </c>
      <c r="AX553" s="14" t="s">
        <v>79</v>
      </c>
      <c r="AY553" s="165" t="s">
        <v>125</v>
      </c>
    </row>
    <row r="554" spans="2:65" s="1" customFormat="1" ht="24.2" customHeight="1">
      <c r="B554" s="33"/>
      <c r="C554" s="128" t="s">
        <v>702</v>
      </c>
      <c r="D554" s="128" t="s">
        <v>128</v>
      </c>
      <c r="E554" s="129" t="s">
        <v>703</v>
      </c>
      <c r="F554" s="130" t="s">
        <v>704</v>
      </c>
      <c r="G554" s="131" t="s">
        <v>206</v>
      </c>
      <c r="H554" s="132">
        <v>930.03099999999995</v>
      </c>
      <c r="I554" s="133"/>
      <c r="J554" s="134">
        <f>ROUND(I554*H554,2)</f>
        <v>0</v>
      </c>
      <c r="K554" s="130" t="s">
        <v>207</v>
      </c>
      <c r="L554" s="33"/>
      <c r="M554" s="135" t="s">
        <v>19</v>
      </c>
      <c r="N554" s="136" t="s">
        <v>43</v>
      </c>
      <c r="P554" s="137">
        <f>O554*H554</f>
        <v>0</v>
      </c>
      <c r="Q554" s="137">
        <v>2.8500000000000001E-3</v>
      </c>
      <c r="R554" s="137">
        <f>Q554*H554</f>
        <v>2.65058835</v>
      </c>
      <c r="S554" s="137">
        <v>0</v>
      </c>
      <c r="T554" s="138">
        <f>S554*H554</f>
        <v>0</v>
      </c>
      <c r="AR554" s="139" t="s">
        <v>143</v>
      </c>
      <c r="AT554" s="139" t="s">
        <v>128</v>
      </c>
      <c r="AU554" s="139" t="s">
        <v>81</v>
      </c>
      <c r="AY554" s="18" t="s">
        <v>125</v>
      </c>
      <c r="BE554" s="140">
        <f>IF(N554="základní",J554,0)</f>
        <v>0</v>
      </c>
      <c r="BF554" s="140">
        <f>IF(N554="snížená",J554,0)</f>
        <v>0</v>
      </c>
      <c r="BG554" s="140">
        <f>IF(N554="zákl. přenesená",J554,0)</f>
        <v>0</v>
      </c>
      <c r="BH554" s="140">
        <f>IF(N554="sníž. přenesená",J554,0)</f>
        <v>0</v>
      </c>
      <c r="BI554" s="140">
        <f>IF(N554="nulová",J554,0)</f>
        <v>0</v>
      </c>
      <c r="BJ554" s="18" t="s">
        <v>79</v>
      </c>
      <c r="BK554" s="140">
        <f>ROUND(I554*H554,2)</f>
        <v>0</v>
      </c>
      <c r="BL554" s="18" t="s">
        <v>143</v>
      </c>
      <c r="BM554" s="139" t="s">
        <v>705</v>
      </c>
    </row>
    <row r="555" spans="2:65" s="1" customFormat="1" ht="11.25">
      <c r="B555" s="33"/>
      <c r="D555" s="146" t="s">
        <v>209</v>
      </c>
      <c r="F555" s="147" t="s">
        <v>706</v>
      </c>
      <c r="I555" s="148"/>
      <c r="L555" s="33"/>
      <c r="M555" s="149"/>
      <c r="T555" s="54"/>
      <c r="AT555" s="18" t="s">
        <v>209</v>
      </c>
      <c r="AU555" s="18" t="s">
        <v>81</v>
      </c>
    </row>
    <row r="556" spans="2:65" s="1" customFormat="1" ht="48.75">
      <c r="B556" s="33"/>
      <c r="D556" s="151" t="s">
        <v>519</v>
      </c>
      <c r="F556" s="188" t="s">
        <v>707</v>
      </c>
      <c r="I556" s="148"/>
      <c r="L556" s="33"/>
      <c r="M556" s="149"/>
      <c r="T556" s="54"/>
      <c r="AT556" s="18" t="s">
        <v>519</v>
      </c>
      <c r="AU556" s="18" t="s">
        <v>81</v>
      </c>
    </row>
    <row r="557" spans="2:65" s="1" customFormat="1" ht="49.15" customHeight="1">
      <c r="B557" s="33"/>
      <c r="C557" s="128" t="s">
        <v>708</v>
      </c>
      <c r="D557" s="128" t="s">
        <v>128</v>
      </c>
      <c r="E557" s="129" t="s">
        <v>709</v>
      </c>
      <c r="F557" s="130" t="s">
        <v>710</v>
      </c>
      <c r="G557" s="131" t="s">
        <v>131</v>
      </c>
      <c r="H557" s="132">
        <v>6</v>
      </c>
      <c r="I557" s="133"/>
      <c r="J557" s="134">
        <f>ROUND(I557*H557,2)</f>
        <v>0</v>
      </c>
      <c r="K557" s="130" t="s">
        <v>19</v>
      </c>
      <c r="L557" s="33"/>
      <c r="M557" s="135" t="s">
        <v>19</v>
      </c>
      <c r="N557" s="136" t="s">
        <v>43</v>
      </c>
      <c r="P557" s="137">
        <f>O557*H557</f>
        <v>0</v>
      </c>
      <c r="Q557" s="137">
        <v>0</v>
      </c>
      <c r="R557" s="137">
        <f>Q557*H557</f>
        <v>0</v>
      </c>
      <c r="S557" s="137">
        <v>0</v>
      </c>
      <c r="T557" s="138">
        <f>S557*H557</f>
        <v>0</v>
      </c>
      <c r="AR557" s="139" t="s">
        <v>143</v>
      </c>
      <c r="AT557" s="139" t="s">
        <v>128</v>
      </c>
      <c r="AU557" s="139" t="s">
        <v>81</v>
      </c>
      <c r="AY557" s="18" t="s">
        <v>125</v>
      </c>
      <c r="BE557" s="140">
        <f>IF(N557="základní",J557,0)</f>
        <v>0</v>
      </c>
      <c r="BF557" s="140">
        <f>IF(N557="snížená",J557,0)</f>
        <v>0</v>
      </c>
      <c r="BG557" s="140">
        <f>IF(N557="zákl. přenesená",J557,0)</f>
        <v>0</v>
      </c>
      <c r="BH557" s="140">
        <f>IF(N557="sníž. přenesená",J557,0)</f>
        <v>0</v>
      </c>
      <c r="BI557" s="140">
        <f>IF(N557="nulová",J557,0)</f>
        <v>0</v>
      </c>
      <c r="BJ557" s="18" t="s">
        <v>79</v>
      </c>
      <c r="BK557" s="140">
        <f>ROUND(I557*H557,2)</f>
        <v>0</v>
      </c>
      <c r="BL557" s="18" t="s">
        <v>143</v>
      </c>
      <c r="BM557" s="139" t="s">
        <v>711</v>
      </c>
    </row>
    <row r="558" spans="2:65" s="1" customFormat="1" ht="16.5" customHeight="1">
      <c r="B558" s="33"/>
      <c r="C558" s="128" t="s">
        <v>712</v>
      </c>
      <c r="D558" s="128" t="s">
        <v>128</v>
      </c>
      <c r="E558" s="129" t="s">
        <v>713</v>
      </c>
      <c r="F558" s="130" t="s">
        <v>714</v>
      </c>
      <c r="G558" s="131" t="s">
        <v>206</v>
      </c>
      <c r="H558" s="132">
        <v>19.629000000000001</v>
      </c>
      <c r="I558" s="133"/>
      <c r="J558" s="134">
        <f>ROUND(I558*H558,2)</f>
        <v>0</v>
      </c>
      <c r="K558" s="130" t="s">
        <v>207</v>
      </c>
      <c r="L558" s="33"/>
      <c r="M558" s="135" t="s">
        <v>19</v>
      </c>
      <c r="N558" s="136" t="s">
        <v>43</v>
      </c>
      <c r="P558" s="137">
        <f>O558*H558</f>
        <v>0</v>
      </c>
      <c r="Q558" s="137">
        <v>0.1837</v>
      </c>
      <c r="R558" s="137">
        <f>Q558*H558</f>
        <v>3.6058473000000002</v>
      </c>
      <c r="S558" s="137">
        <v>0</v>
      </c>
      <c r="T558" s="138">
        <f>S558*H558</f>
        <v>0</v>
      </c>
      <c r="AR558" s="139" t="s">
        <v>143</v>
      </c>
      <c r="AT558" s="139" t="s">
        <v>128</v>
      </c>
      <c r="AU558" s="139" t="s">
        <v>81</v>
      </c>
      <c r="AY558" s="18" t="s">
        <v>125</v>
      </c>
      <c r="BE558" s="140">
        <f>IF(N558="základní",J558,0)</f>
        <v>0</v>
      </c>
      <c r="BF558" s="140">
        <f>IF(N558="snížená",J558,0)</f>
        <v>0</v>
      </c>
      <c r="BG558" s="140">
        <f>IF(N558="zákl. přenesená",J558,0)</f>
        <v>0</v>
      </c>
      <c r="BH558" s="140">
        <f>IF(N558="sníž. přenesená",J558,0)</f>
        <v>0</v>
      </c>
      <c r="BI558" s="140">
        <f>IF(N558="nulová",J558,0)</f>
        <v>0</v>
      </c>
      <c r="BJ558" s="18" t="s">
        <v>79</v>
      </c>
      <c r="BK558" s="140">
        <f>ROUND(I558*H558,2)</f>
        <v>0</v>
      </c>
      <c r="BL558" s="18" t="s">
        <v>143</v>
      </c>
      <c r="BM558" s="139" t="s">
        <v>715</v>
      </c>
    </row>
    <row r="559" spans="2:65" s="1" customFormat="1" ht="11.25">
      <c r="B559" s="33"/>
      <c r="D559" s="146" t="s">
        <v>209</v>
      </c>
      <c r="F559" s="147" t="s">
        <v>716</v>
      </c>
      <c r="I559" s="148"/>
      <c r="L559" s="33"/>
      <c r="M559" s="149"/>
      <c r="T559" s="54"/>
      <c r="AT559" s="18" t="s">
        <v>209</v>
      </c>
      <c r="AU559" s="18" t="s">
        <v>81</v>
      </c>
    </row>
    <row r="560" spans="2:65" s="12" customFormat="1" ht="11.25">
      <c r="B560" s="150"/>
      <c r="D560" s="151" t="s">
        <v>211</v>
      </c>
      <c r="E560" s="152" t="s">
        <v>19</v>
      </c>
      <c r="F560" s="153" t="s">
        <v>717</v>
      </c>
      <c r="H560" s="152" t="s">
        <v>19</v>
      </c>
      <c r="I560" s="154"/>
      <c r="L560" s="150"/>
      <c r="M560" s="155"/>
      <c r="T560" s="156"/>
      <c r="AT560" s="152" t="s">
        <v>211</v>
      </c>
      <c r="AU560" s="152" t="s">
        <v>81</v>
      </c>
      <c r="AV560" s="12" t="s">
        <v>79</v>
      </c>
      <c r="AW560" s="12" t="s">
        <v>33</v>
      </c>
      <c r="AX560" s="12" t="s">
        <v>72</v>
      </c>
      <c r="AY560" s="152" t="s">
        <v>125</v>
      </c>
    </row>
    <row r="561" spans="2:65" s="13" customFormat="1" ht="11.25">
      <c r="B561" s="157"/>
      <c r="D561" s="151" t="s">
        <v>211</v>
      </c>
      <c r="E561" s="158" t="s">
        <v>19</v>
      </c>
      <c r="F561" s="159" t="s">
        <v>718</v>
      </c>
      <c r="H561" s="160">
        <v>19.629000000000001</v>
      </c>
      <c r="I561" s="161"/>
      <c r="L561" s="157"/>
      <c r="M561" s="162"/>
      <c r="T561" s="163"/>
      <c r="AT561" s="158" t="s">
        <v>211</v>
      </c>
      <c r="AU561" s="158" t="s">
        <v>81</v>
      </c>
      <c r="AV561" s="13" t="s">
        <v>81</v>
      </c>
      <c r="AW561" s="13" t="s">
        <v>33</v>
      </c>
      <c r="AX561" s="13" t="s">
        <v>79</v>
      </c>
      <c r="AY561" s="158" t="s">
        <v>125</v>
      </c>
    </row>
    <row r="562" spans="2:65" s="1" customFormat="1" ht="24.2" customHeight="1">
      <c r="B562" s="33"/>
      <c r="C562" s="128" t="s">
        <v>719</v>
      </c>
      <c r="D562" s="128" t="s">
        <v>128</v>
      </c>
      <c r="E562" s="129" t="s">
        <v>720</v>
      </c>
      <c r="F562" s="130" t="s">
        <v>721</v>
      </c>
      <c r="G562" s="131" t="s">
        <v>323</v>
      </c>
      <c r="H562" s="132">
        <v>66.63</v>
      </c>
      <c r="I562" s="133"/>
      <c r="J562" s="134">
        <f>ROUND(I562*H562,2)</f>
        <v>0</v>
      </c>
      <c r="K562" s="130" t="s">
        <v>207</v>
      </c>
      <c r="L562" s="33"/>
      <c r="M562" s="135" t="s">
        <v>19</v>
      </c>
      <c r="N562" s="136" t="s">
        <v>43</v>
      </c>
      <c r="P562" s="137">
        <f>O562*H562</f>
        <v>0</v>
      </c>
      <c r="Q562" s="137">
        <v>0.12895000000000001</v>
      </c>
      <c r="R562" s="137">
        <f>Q562*H562</f>
        <v>8.5919384999999995</v>
      </c>
      <c r="S562" s="137">
        <v>0</v>
      </c>
      <c r="T562" s="138">
        <f>S562*H562</f>
        <v>0</v>
      </c>
      <c r="AR562" s="139" t="s">
        <v>143</v>
      </c>
      <c r="AT562" s="139" t="s">
        <v>128</v>
      </c>
      <c r="AU562" s="139" t="s">
        <v>81</v>
      </c>
      <c r="AY562" s="18" t="s">
        <v>125</v>
      </c>
      <c r="BE562" s="140">
        <f>IF(N562="základní",J562,0)</f>
        <v>0</v>
      </c>
      <c r="BF562" s="140">
        <f>IF(N562="snížená",J562,0)</f>
        <v>0</v>
      </c>
      <c r="BG562" s="140">
        <f>IF(N562="zákl. přenesená",J562,0)</f>
        <v>0</v>
      </c>
      <c r="BH562" s="140">
        <f>IF(N562="sníž. přenesená",J562,0)</f>
        <v>0</v>
      </c>
      <c r="BI562" s="140">
        <f>IF(N562="nulová",J562,0)</f>
        <v>0</v>
      </c>
      <c r="BJ562" s="18" t="s">
        <v>79</v>
      </c>
      <c r="BK562" s="140">
        <f>ROUND(I562*H562,2)</f>
        <v>0</v>
      </c>
      <c r="BL562" s="18" t="s">
        <v>143</v>
      </c>
      <c r="BM562" s="139" t="s">
        <v>722</v>
      </c>
    </row>
    <row r="563" spans="2:65" s="1" customFormat="1" ht="11.25">
      <c r="B563" s="33"/>
      <c r="D563" s="146" t="s">
        <v>209</v>
      </c>
      <c r="F563" s="147" t="s">
        <v>723</v>
      </c>
      <c r="I563" s="148"/>
      <c r="L563" s="33"/>
      <c r="M563" s="149"/>
      <c r="T563" s="54"/>
      <c r="AT563" s="18" t="s">
        <v>209</v>
      </c>
      <c r="AU563" s="18" t="s">
        <v>81</v>
      </c>
    </row>
    <row r="564" spans="2:65" s="13" customFormat="1" ht="11.25">
      <c r="B564" s="157"/>
      <c r="D564" s="151" t="s">
        <v>211</v>
      </c>
      <c r="E564" s="158" t="s">
        <v>19</v>
      </c>
      <c r="F564" s="159" t="s">
        <v>724</v>
      </c>
      <c r="H564" s="160">
        <v>66.63</v>
      </c>
      <c r="I564" s="161"/>
      <c r="L564" s="157"/>
      <c r="M564" s="162"/>
      <c r="T564" s="163"/>
      <c r="AT564" s="158" t="s">
        <v>211</v>
      </c>
      <c r="AU564" s="158" t="s">
        <v>81</v>
      </c>
      <c r="AV564" s="13" t="s">
        <v>81</v>
      </c>
      <c r="AW564" s="13" t="s">
        <v>33</v>
      </c>
      <c r="AX564" s="13" t="s">
        <v>79</v>
      </c>
      <c r="AY564" s="158" t="s">
        <v>125</v>
      </c>
    </row>
    <row r="565" spans="2:65" s="1" customFormat="1" ht="24.2" customHeight="1">
      <c r="B565" s="33"/>
      <c r="C565" s="128" t="s">
        <v>725</v>
      </c>
      <c r="D565" s="128" t="s">
        <v>128</v>
      </c>
      <c r="E565" s="129" t="s">
        <v>726</v>
      </c>
      <c r="F565" s="130" t="s">
        <v>727</v>
      </c>
      <c r="G565" s="131" t="s">
        <v>295</v>
      </c>
      <c r="H565" s="132">
        <v>6</v>
      </c>
      <c r="I565" s="133"/>
      <c r="J565" s="134">
        <f>ROUND(I565*H565,2)</f>
        <v>0</v>
      </c>
      <c r="K565" s="130" t="s">
        <v>207</v>
      </c>
      <c r="L565" s="33"/>
      <c r="M565" s="135" t="s">
        <v>19</v>
      </c>
      <c r="N565" s="136" t="s">
        <v>43</v>
      </c>
      <c r="P565" s="137">
        <f>O565*H565</f>
        <v>0</v>
      </c>
      <c r="Q565" s="137">
        <v>0.44169999999999998</v>
      </c>
      <c r="R565" s="137">
        <f>Q565*H565</f>
        <v>2.6501999999999999</v>
      </c>
      <c r="S565" s="137">
        <v>0</v>
      </c>
      <c r="T565" s="138">
        <f>S565*H565</f>
        <v>0</v>
      </c>
      <c r="AR565" s="139" t="s">
        <v>143</v>
      </c>
      <c r="AT565" s="139" t="s">
        <v>128</v>
      </c>
      <c r="AU565" s="139" t="s">
        <v>81</v>
      </c>
      <c r="AY565" s="18" t="s">
        <v>125</v>
      </c>
      <c r="BE565" s="140">
        <f>IF(N565="základní",J565,0)</f>
        <v>0</v>
      </c>
      <c r="BF565" s="140">
        <f>IF(N565="snížená",J565,0)</f>
        <v>0</v>
      </c>
      <c r="BG565" s="140">
        <f>IF(N565="zákl. přenesená",J565,0)</f>
        <v>0</v>
      </c>
      <c r="BH565" s="140">
        <f>IF(N565="sníž. přenesená",J565,0)</f>
        <v>0</v>
      </c>
      <c r="BI565" s="140">
        <f>IF(N565="nulová",J565,0)</f>
        <v>0</v>
      </c>
      <c r="BJ565" s="18" t="s">
        <v>79</v>
      </c>
      <c r="BK565" s="140">
        <f>ROUND(I565*H565,2)</f>
        <v>0</v>
      </c>
      <c r="BL565" s="18" t="s">
        <v>143</v>
      </c>
      <c r="BM565" s="139" t="s">
        <v>728</v>
      </c>
    </row>
    <row r="566" spans="2:65" s="1" customFormat="1" ht="11.25">
      <c r="B566" s="33"/>
      <c r="D566" s="146" t="s">
        <v>209</v>
      </c>
      <c r="F566" s="147" t="s">
        <v>729</v>
      </c>
      <c r="I566" s="148"/>
      <c r="L566" s="33"/>
      <c r="M566" s="149"/>
      <c r="T566" s="54"/>
      <c r="AT566" s="18" t="s">
        <v>209</v>
      </c>
      <c r="AU566" s="18" t="s">
        <v>81</v>
      </c>
    </row>
    <row r="567" spans="2:65" s="12" customFormat="1" ht="11.25">
      <c r="B567" s="150"/>
      <c r="D567" s="151" t="s">
        <v>211</v>
      </c>
      <c r="E567" s="152" t="s">
        <v>19</v>
      </c>
      <c r="F567" s="153" t="s">
        <v>730</v>
      </c>
      <c r="H567" s="152" t="s">
        <v>19</v>
      </c>
      <c r="I567" s="154"/>
      <c r="L567" s="150"/>
      <c r="M567" s="155"/>
      <c r="T567" s="156"/>
      <c r="AT567" s="152" t="s">
        <v>211</v>
      </c>
      <c r="AU567" s="152" t="s">
        <v>81</v>
      </c>
      <c r="AV567" s="12" t="s">
        <v>79</v>
      </c>
      <c r="AW567" s="12" t="s">
        <v>33</v>
      </c>
      <c r="AX567" s="12" t="s">
        <v>72</v>
      </c>
      <c r="AY567" s="152" t="s">
        <v>125</v>
      </c>
    </row>
    <row r="568" spans="2:65" s="13" customFormat="1" ht="11.25">
      <c r="B568" s="157"/>
      <c r="D568" s="151" t="s">
        <v>211</v>
      </c>
      <c r="E568" s="158" t="s">
        <v>19</v>
      </c>
      <c r="F568" s="159" t="s">
        <v>81</v>
      </c>
      <c r="H568" s="160">
        <v>2</v>
      </c>
      <c r="I568" s="161"/>
      <c r="L568" s="157"/>
      <c r="M568" s="162"/>
      <c r="T568" s="163"/>
      <c r="AT568" s="158" t="s">
        <v>211</v>
      </c>
      <c r="AU568" s="158" t="s">
        <v>81</v>
      </c>
      <c r="AV568" s="13" t="s">
        <v>81</v>
      </c>
      <c r="AW568" s="13" t="s">
        <v>33</v>
      </c>
      <c r="AX568" s="13" t="s">
        <v>72</v>
      </c>
      <c r="AY568" s="158" t="s">
        <v>125</v>
      </c>
    </row>
    <row r="569" spans="2:65" s="12" customFormat="1" ht="11.25">
      <c r="B569" s="150"/>
      <c r="D569" s="151" t="s">
        <v>211</v>
      </c>
      <c r="E569" s="152" t="s">
        <v>19</v>
      </c>
      <c r="F569" s="153" t="s">
        <v>731</v>
      </c>
      <c r="H569" s="152" t="s">
        <v>19</v>
      </c>
      <c r="I569" s="154"/>
      <c r="L569" s="150"/>
      <c r="M569" s="155"/>
      <c r="T569" s="156"/>
      <c r="AT569" s="152" t="s">
        <v>211</v>
      </c>
      <c r="AU569" s="152" t="s">
        <v>81</v>
      </c>
      <c r="AV569" s="12" t="s">
        <v>79</v>
      </c>
      <c r="AW569" s="12" t="s">
        <v>33</v>
      </c>
      <c r="AX569" s="12" t="s">
        <v>72</v>
      </c>
      <c r="AY569" s="152" t="s">
        <v>125</v>
      </c>
    </row>
    <row r="570" spans="2:65" s="13" customFormat="1" ht="11.25">
      <c r="B570" s="157"/>
      <c r="D570" s="151" t="s">
        <v>211</v>
      </c>
      <c r="E570" s="158" t="s">
        <v>19</v>
      </c>
      <c r="F570" s="159" t="s">
        <v>79</v>
      </c>
      <c r="H570" s="160">
        <v>1</v>
      </c>
      <c r="I570" s="161"/>
      <c r="L570" s="157"/>
      <c r="M570" s="162"/>
      <c r="T570" s="163"/>
      <c r="AT570" s="158" t="s">
        <v>211</v>
      </c>
      <c r="AU570" s="158" t="s">
        <v>81</v>
      </c>
      <c r="AV570" s="13" t="s">
        <v>81</v>
      </c>
      <c r="AW570" s="13" t="s">
        <v>33</v>
      </c>
      <c r="AX570" s="13" t="s">
        <v>72</v>
      </c>
      <c r="AY570" s="158" t="s">
        <v>125</v>
      </c>
    </row>
    <row r="571" spans="2:65" s="12" customFormat="1" ht="11.25">
      <c r="B571" s="150"/>
      <c r="D571" s="151" t="s">
        <v>211</v>
      </c>
      <c r="E571" s="152" t="s">
        <v>19</v>
      </c>
      <c r="F571" s="153" t="s">
        <v>732</v>
      </c>
      <c r="H571" s="152" t="s">
        <v>19</v>
      </c>
      <c r="I571" s="154"/>
      <c r="L571" s="150"/>
      <c r="M571" s="155"/>
      <c r="T571" s="156"/>
      <c r="AT571" s="152" t="s">
        <v>211</v>
      </c>
      <c r="AU571" s="152" t="s">
        <v>81</v>
      </c>
      <c r="AV571" s="12" t="s">
        <v>79</v>
      </c>
      <c r="AW571" s="12" t="s">
        <v>33</v>
      </c>
      <c r="AX571" s="12" t="s">
        <v>72</v>
      </c>
      <c r="AY571" s="152" t="s">
        <v>125</v>
      </c>
    </row>
    <row r="572" spans="2:65" s="13" customFormat="1" ht="11.25">
      <c r="B572" s="157"/>
      <c r="D572" s="151" t="s">
        <v>211</v>
      </c>
      <c r="E572" s="158" t="s">
        <v>19</v>
      </c>
      <c r="F572" s="159" t="s">
        <v>137</v>
      </c>
      <c r="H572" s="160">
        <v>3</v>
      </c>
      <c r="I572" s="161"/>
      <c r="L572" s="157"/>
      <c r="M572" s="162"/>
      <c r="T572" s="163"/>
      <c r="AT572" s="158" t="s">
        <v>211</v>
      </c>
      <c r="AU572" s="158" t="s">
        <v>81</v>
      </c>
      <c r="AV572" s="13" t="s">
        <v>81</v>
      </c>
      <c r="AW572" s="13" t="s">
        <v>33</v>
      </c>
      <c r="AX572" s="13" t="s">
        <v>72</v>
      </c>
      <c r="AY572" s="158" t="s">
        <v>125</v>
      </c>
    </row>
    <row r="573" spans="2:65" s="14" customFormat="1" ht="11.25">
      <c r="B573" s="164"/>
      <c r="D573" s="151" t="s">
        <v>211</v>
      </c>
      <c r="E573" s="165" t="s">
        <v>19</v>
      </c>
      <c r="F573" s="166" t="s">
        <v>229</v>
      </c>
      <c r="H573" s="167">
        <v>6</v>
      </c>
      <c r="I573" s="168"/>
      <c r="L573" s="164"/>
      <c r="M573" s="169"/>
      <c r="T573" s="170"/>
      <c r="AT573" s="165" t="s">
        <v>211</v>
      </c>
      <c r="AU573" s="165" t="s">
        <v>81</v>
      </c>
      <c r="AV573" s="14" t="s">
        <v>143</v>
      </c>
      <c r="AW573" s="14" t="s">
        <v>33</v>
      </c>
      <c r="AX573" s="14" t="s">
        <v>79</v>
      </c>
      <c r="AY573" s="165" t="s">
        <v>125</v>
      </c>
    </row>
    <row r="574" spans="2:65" s="1" customFormat="1" ht="21.75" customHeight="1">
      <c r="B574" s="33"/>
      <c r="C574" s="171" t="s">
        <v>733</v>
      </c>
      <c r="D574" s="171" t="s">
        <v>263</v>
      </c>
      <c r="E574" s="172" t="s">
        <v>734</v>
      </c>
      <c r="F574" s="173" t="s">
        <v>735</v>
      </c>
      <c r="G574" s="174" t="s">
        <v>295</v>
      </c>
      <c r="H574" s="175">
        <v>1</v>
      </c>
      <c r="I574" s="176"/>
      <c r="J574" s="177">
        <f>ROUND(I574*H574,2)</f>
        <v>0</v>
      </c>
      <c r="K574" s="173" t="s">
        <v>207</v>
      </c>
      <c r="L574" s="178"/>
      <c r="M574" s="179" t="s">
        <v>19</v>
      </c>
      <c r="N574" s="180" t="s">
        <v>43</v>
      </c>
      <c r="P574" s="137">
        <f>O574*H574</f>
        <v>0</v>
      </c>
      <c r="Q574" s="137">
        <v>1.521E-2</v>
      </c>
      <c r="R574" s="137">
        <f>Q574*H574</f>
        <v>1.521E-2</v>
      </c>
      <c r="S574" s="137">
        <v>0</v>
      </c>
      <c r="T574" s="138">
        <f>S574*H574</f>
        <v>0</v>
      </c>
      <c r="AR574" s="139" t="s">
        <v>160</v>
      </c>
      <c r="AT574" s="139" t="s">
        <v>263</v>
      </c>
      <c r="AU574" s="139" t="s">
        <v>81</v>
      </c>
      <c r="AY574" s="18" t="s">
        <v>125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8" t="s">
        <v>79</v>
      </c>
      <c r="BK574" s="140">
        <f>ROUND(I574*H574,2)</f>
        <v>0</v>
      </c>
      <c r="BL574" s="18" t="s">
        <v>143</v>
      </c>
      <c r="BM574" s="139" t="s">
        <v>736</v>
      </c>
    </row>
    <row r="575" spans="2:65" s="1" customFormat="1" ht="21.75" customHeight="1">
      <c r="B575" s="33"/>
      <c r="C575" s="171" t="s">
        <v>737</v>
      </c>
      <c r="D575" s="171" t="s">
        <v>263</v>
      </c>
      <c r="E575" s="172" t="s">
        <v>738</v>
      </c>
      <c r="F575" s="173" t="s">
        <v>739</v>
      </c>
      <c r="G575" s="174" t="s">
        <v>295</v>
      </c>
      <c r="H575" s="175">
        <v>2</v>
      </c>
      <c r="I575" s="176"/>
      <c r="J575" s="177">
        <f>ROUND(I575*H575,2)</f>
        <v>0</v>
      </c>
      <c r="K575" s="173" t="s">
        <v>207</v>
      </c>
      <c r="L575" s="178"/>
      <c r="M575" s="179" t="s">
        <v>19</v>
      </c>
      <c r="N575" s="180" t="s">
        <v>43</v>
      </c>
      <c r="P575" s="137">
        <f>O575*H575</f>
        <v>0</v>
      </c>
      <c r="Q575" s="137">
        <v>2.3369999999999998E-2</v>
      </c>
      <c r="R575" s="137">
        <f>Q575*H575</f>
        <v>4.6739999999999997E-2</v>
      </c>
      <c r="S575" s="137">
        <v>0</v>
      </c>
      <c r="T575" s="138">
        <f>S575*H575</f>
        <v>0</v>
      </c>
      <c r="AR575" s="139" t="s">
        <v>160</v>
      </c>
      <c r="AT575" s="139" t="s">
        <v>263</v>
      </c>
      <c r="AU575" s="139" t="s">
        <v>81</v>
      </c>
      <c r="AY575" s="18" t="s">
        <v>125</v>
      </c>
      <c r="BE575" s="140">
        <f>IF(N575="základní",J575,0)</f>
        <v>0</v>
      </c>
      <c r="BF575" s="140">
        <f>IF(N575="snížená",J575,0)</f>
        <v>0</v>
      </c>
      <c r="BG575" s="140">
        <f>IF(N575="zákl. přenesená",J575,0)</f>
        <v>0</v>
      </c>
      <c r="BH575" s="140">
        <f>IF(N575="sníž. přenesená",J575,0)</f>
        <v>0</v>
      </c>
      <c r="BI575" s="140">
        <f>IF(N575="nulová",J575,0)</f>
        <v>0</v>
      </c>
      <c r="BJ575" s="18" t="s">
        <v>79</v>
      </c>
      <c r="BK575" s="140">
        <f>ROUND(I575*H575,2)</f>
        <v>0</v>
      </c>
      <c r="BL575" s="18" t="s">
        <v>143</v>
      </c>
      <c r="BM575" s="139" t="s">
        <v>740</v>
      </c>
    </row>
    <row r="576" spans="2:65" s="1" customFormat="1" ht="21.75" customHeight="1">
      <c r="B576" s="33"/>
      <c r="C576" s="171" t="s">
        <v>741</v>
      </c>
      <c r="D576" s="171" t="s">
        <v>263</v>
      </c>
      <c r="E576" s="172" t="s">
        <v>742</v>
      </c>
      <c r="F576" s="173" t="s">
        <v>743</v>
      </c>
      <c r="G576" s="174" t="s">
        <v>295</v>
      </c>
      <c r="H576" s="175">
        <v>3</v>
      </c>
      <c r="I576" s="176"/>
      <c r="J576" s="177">
        <f>ROUND(I576*H576,2)</f>
        <v>0</v>
      </c>
      <c r="K576" s="173" t="s">
        <v>207</v>
      </c>
      <c r="L576" s="178"/>
      <c r="M576" s="179" t="s">
        <v>19</v>
      </c>
      <c r="N576" s="180" t="s">
        <v>43</v>
      </c>
      <c r="P576" s="137">
        <f>O576*H576</f>
        <v>0</v>
      </c>
      <c r="Q576" s="137">
        <v>1.553E-2</v>
      </c>
      <c r="R576" s="137">
        <f>Q576*H576</f>
        <v>4.6589999999999999E-2</v>
      </c>
      <c r="S576" s="137">
        <v>0</v>
      </c>
      <c r="T576" s="138">
        <f>S576*H576</f>
        <v>0</v>
      </c>
      <c r="AR576" s="139" t="s">
        <v>160</v>
      </c>
      <c r="AT576" s="139" t="s">
        <v>263</v>
      </c>
      <c r="AU576" s="139" t="s">
        <v>81</v>
      </c>
      <c r="AY576" s="18" t="s">
        <v>125</v>
      </c>
      <c r="BE576" s="140">
        <f>IF(N576="základní",J576,0)</f>
        <v>0</v>
      </c>
      <c r="BF576" s="140">
        <f>IF(N576="snížená",J576,0)</f>
        <v>0</v>
      </c>
      <c r="BG576" s="140">
        <f>IF(N576="zákl. přenesená",J576,0)</f>
        <v>0</v>
      </c>
      <c r="BH576" s="140">
        <f>IF(N576="sníž. přenesená",J576,0)</f>
        <v>0</v>
      </c>
      <c r="BI576" s="140">
        <f>IF(N576="nulová",J576,0)</f>
        <v>0</v>
      </c>
      <c r="BJ576" s="18" t="s">
        <v>79</v>
      </c>
      <c r="BK576" s="140">
        <f>ROUND(I576*H576,2)</f>
        <v>0</v>
      </c>
      <c r="BL576" s="18" t="s">
        <v>143</v>
      </c>
      <c r="BM576" s="139" t="s">
        <v>744</v>
      </c>
    </row>
    <row r="577" spans="2:65" s="1" customFormat="1" ht="16.5" customHeight="1">
      <c r="B577" s="33"/>
      <c r="C577" s="128" t="s">
        <v>745</v>
      </c>
      <c r="D577" s="128" t="s">
        <v>128</v>
      </c>
      <c r="E577" s="129" t="s">
        <v>746</v>
      </c>
      <c r="F577" s="130" t="s">
        <v>747</v>
      </c>
      <c r="G577" s="131" t="s">
        <v>275</v>
      </c>
      <c r="H577" s="132">
        <v>136.82499999999999</v>
      </c>
      <c r="I577" s="133"/>
      <c r="J577" s="134">
        <f>ROUND(I577*H577,2)</f>
        <v>0</v>
      </c>
      <c r="K577" s="130" t="s">
        <v>19</v>
      </c>
      <c r="L577" s="33"/>
      <c r="M577" s="135" t="s">
        <v>19</v>
      </c>
      <c r="N577" s="136" t="s">
        <v>43</v>
      </c>
      <c r="P577" s="137">
        <f>O577*H577</f>
        <v>0</v>
      </c>
      <c r="Q577" s="137">
        <v>1.3999999999999999E-4</v>
      </c>
      <c r="R577" s="137">
        <f>Q577*H577</f>
        <v>1.9155499999999995E-2</v>
      </c>
      <c r="S577" s="137">
        <v>0</v>
      </c>
      <c r="T577" s="138">
        <f>S577*H577</f>
        <v>0</v>
      </c>
      <c r="AR577" s="139" t="s">
        <v>143</v>
      </c>
      <c r="AT577" s="139" t="s">
        <v>128</v>
      </c>
      <c r="AU577" s="139" t="s">
        <v>81</v>
      </c>
      <c r="AY577" s="18" t="s">
        <v>125</v>
      </c>
      <c r="BE577" s="140">
        <f>IF(N577="základní",J577,0)</f>
        <v>0</v>
      </c>
      <c r="BF577" s="140">
        <f>IF(N577="snížená",J577,0)</f>
        <v>0</v>
      </c>
      <c r="BG577" s="140">
        <f>IF(N577="zákl. přenesená",J577,0)</f>
        <v>0</v>
      </c>
      <c r="BH577" s="140">
        <f>IF(N577="sníž. přenesená",J577,0)</f>
        <v>0</v>
      </c>
      <c r="BI577" s="140">
        <f>IF(N577="nulová",J577,0)</f>
        <v>0</v>
      </c>
      <c r="BJ577" s="18" t="s">
        <v>79</v>
      </c>
      <c r="BK577" s="140">
        <f>ROUND(I577*H577,2)</f>
        <v>0</v>
      </c>
      <c r="BL577" s="18" t="s">
        <v>143</v>
      </c>
      <c r="BM577" s="139" t="s">
        <v>748</v>
      </c>
    </row>
    <row r="578" spans="2:65" s="12" customFormat="1" ht="11.25">
      <c r="B578" s="150"/>
      <c r="D578" s="151" t="s">
        <v>211</v>
      </c>
      <c r="E578" s="152" t="s">
        <v>19</v>
      </c>
      <c r="F578" s="153" t="s">
        <v>749</v>
      </c>
      <c r="H578" s="152" t="s">
        <v>19</v>
      </c>
      <c r="I578" s="154"/>
      <c r="L578" s="150"/>
      <c r="M578" s="155"/>
      <c r="T578" s="156"/>
      <c r="AT578" s="152" t="s">
        <v>211</v>
      </c>
      <c r="AU578" s="152" t="s">
        <v>81</v>
      </c>
      <c r="AV578" s="12" t="s">
        <v>79</v>
      </c>
      <c r="AW578" s="12" t="s">
        <v>33</v>
      </c>
      <c r="AX578" s="12" t="s">
        <v>72</v>
      </c>
      <c r="AY578" s="152" t="s">
        <v>125</v>
      </c>
    </row>
    <row r="579" spans="2:65" s="13" customFormat="1" ht="11.25">
      <c r="B579" s="157"/>
      <c r="D579" s="151" t="s">
        <v>211</v>
      </c>
      <c r="E579" s="158" t="s">
        <v>19</v>
      </c>
      <c r="F579" s="159" t="s">
        <v>750</v>
      </c>
      <c r="H579" s="160">
        <v>90.694999999999993</v>
      </c>
      <c r="I579" s="161"/>
      <c r="L579" s="157"/>
      <c r="M579" s="162"/>
      <c r="T579" s="163"/>
      <c r="AT579" s="158" t="s">
        <v>211</v>
      </c>
      <c r="AU579" s="158" t="s">
        <v>81</v>
      </c>
      <c r="AV579" s="13" t="s">
        <v>81</v>
      </c>
      <c r="AW579" s="13" t="s">
        <v>33</v>
      </c>
      <c r="AX579" s="13" t="s">
        <v>72</v>
      </c>
      <c r="AY579" s="158" t="s">
        <v>125</v>
      </c>
    </row>
    <row r="580" spans="2:65" s="12" customFormat="1" ht="11.25">
      <c r="B580" s="150"/>
      <c r="D580" s="151" t="s">
        <v>211</v>
      </c>
      <c r="E580" s="152" t="s">
        <v>19</v>
      </c>
      <c r="F580" s="153" t="s">
        <v>751</v>
      </c>
      <c r="H580" s="152" t="s">
        <v>19</v>
      </c>
      <c r="I580" s="154"/>
      <c r="L580" s="150"/>
      <c r="M580" s="155"/>
      <c r="T580" s="156"/>
      <c r="AT580" s="152" t="s">
        <v>211</v>
      </c>
      <c r="AU580" s="152" t="s">
        <v>81</v>
      </c>
      <c r="AV580" s="12" t="s">
        <v>79</v>
      </c>
      <c r="AW580" s="12" t="s">
        <v>33</v>
      </c>
      <c r="AX580" s="12" t="s">
        <v>72</v>
      </c>
      <c r="AY580" s="152" t="s">
        <v>125</v>
      </c>
    </row>
    <row r="581" spans="2:65" s="13" customFormat="1" ht="11.25">
      <c r="B581" s="157"/>
      <c r="D581" s="151" t="s">
        <v>211</v>
      </c>
      <c r="E581" s="158" t="s">
        <v>19</v>
      </c>
      <c r="F581" s="159" t="s">
        <v>752</v>
      </c>
      <c r="H581" s="160">
        <v>46.13</v>
      </c>
      <c r="I581" s="161"/>
      <c r="L581" s="157"/>
      <c r="M581" s="162"/>
      <c r="T581" s="163"/>
      <c r="AT581" s="158" t="s">
        <v>211</v>
      </c>
      <c r="AU581" s="158" t="s">
        <v>81</v>
      </c>
      <c r="AV581" s="13" t="s">
        <v>81</v>
      </c>
      <c r="AW581" s="13" t="s">
        <v>33</v>
      </c>
      <c r="AX581" s="13" t="s">
        <v>72</v>
      </c>
      <c r="AY581" s="158" t="s">
        <v>125</v>
      </c>
    </row>
    <row r="582" spans="2:65" s="14" customFormat="1" ht="11.25">
      <c r="B582" s="164"/>
      <c r="D582" s="151" t="s">
        <v>211</v>
      </c>
      <c r="E582" s="165" t="s">
        <v>19</v>
      </c>
      <c r="F582" s="166" t="s">
        <v>229</v>
      </c>
      <c r="H582" s="167">
        <v>136.82499999999999</v>
      </c>
      <c r="I582" s="168"/>
      <c r="L582" s="164"/>
      <c r="M582" s="169"/>
      <c r="T582" s="170"/>
      <c r="AT582" s="165" t="s">
        <v>211</v>
      </c>
      <c r="AU582" s="165" t="s">
        <v>81</v>
      </c>
      <c r="AV582" s="14" t="s">
        <v>143</v>
      </c>
      <c r="AW582" s="14" t="s">
        <v>33</v>
      </c>
      <c r="AX582" s="14" t="s">
        <v>79</v>
      </c>
      <c r="AY582" s="165" t="s">
        <v>125</v>
      </c>
    </row>
    <row r="583" spans="2:65" s="11" customFormat="1" ht="22.9" customHeight="1">
      <c r="B583" s="116"/>
      <c r="D583" s="117" t="s">
        <v>71</v>
      </c>
      <c r="E583" s="126" t="s">
        <v>164</v>
      </c>
      <c r="F583" s="126" t="s">
        <v>753</v>
      </c>
      <c r="I583" s="119"/>
      <c r="J583" s="127">
        <f>BK583</f>
        <v>0</v>
      </c>
      <c r="L583" s="116"/>
      <c r="M583" s="121"/>
      <c r="P583" s="122">
        <f>SUM(P584:P750)</f>
        <v>0</v>
      </c>
      <c r="R583" s="122">
        <f>SUM(R584:R750)</f>
        <v>0.13790959999999999</v>
      </c>
      <c r="T583" s="123">
        <f>SUM(T584:T750)</f>
        <v>32.559309999999996</v>
      </c>
      <c r="AR583" s="117" t="s">
        <v>79</v>
      </c>
      <c r="AT583" s="124" t="s">
        <v>71</v>
      </c>
      <c r="AU583" s="124" t="s">
        <v>79</v>
      </c>
      <c r="AY583" s="117" t="s">
        <v>125</v>
      </c>
      <c r="BK583" s="125">
        <f>SUM(BK584:BK750)</f>
        <v>0</v>
      </c>
    </row>
    <row r="584" spans="2:65" s="1" customFormat="1" ht="16.5" customHeight="1">
      <c r="B584" s="33"/>
      <c r="C584" s="128" t="s">
        <v>754</v>
      </c>
      <c r="D584" s="128" t="s">
        <v>128</v>
      </c>
      <c r="E584" s="129" t="s">
        <v>755</v>
      </c>
      <c r="F584" s="130" t="s">
        <v>756</v>
      </c>
      <c r="G584" s="131" t="s">
        <v>206</v>
      </c>
      <c r="H584" s="132">
        <v>401.76</v>
      </c>
      <c r="I584" s="133"/>
      <c r="J584" s="134">
        <f>ROUND(I584*H584,2)</f>
        <v>0</v>
      </c>
      <c r="K584" s="130" t="s">
        <v>207</v>
      </c>
      <c r="L584" s="33"/>
      <c r="M584" s="135" t="s">
        <v>19</v>
      </c>
      <c r="N584" s="136" t="s">
        <v>43</v>
      </c>
      <c r="P584" s="137">
        <f>O584*H584</f>
        <v>0</v>
      </c>
      <c r="Q584" s="137">
        <v>0</v>
      </c>
      <c r="R584" s="137">
        <f>Q584*H584</f>
        <v>0</v>
      </c>
      <c r="S584" s="137">
        <v>0</v>
      </c>
      <c r="T584" s="138">
        <f>S584*H584</f>
        <v>0</v>
      </c>
      <c r="AR584" s="139" t="s">
        <v>143</v>
      </c>
      <c r="AT584" s="139" t="s">
        <v>128</v>
      </c>
      <c r="AU584" s="139" t="s">
        <v>81</v>
      </c>
      <c r="AY584" s="18" t="s">
        <v>125</v>
      </c>
      <c r="BE584" s="140">
        <f>IF(N584="základní",J584,0)</f>
        <v>0</v>
      </c>
      <c r="BF584" s="140">
        <f>IF(N584="snížená",J584,0)</f>
        <v>0</v>
      </c>
      <c r="BG584" s="140">
        <f>IF(N584="zákl. přenesená",J584,0)</f>
        <v>0</v>
      </c>
      <c r="BH584" s="140">
        <f>IF(N584="sníž. přenesená",J584,0)</f>
        <v>0</v>
      </c>
      <c r="BI584" s="140">
        <f>IF(N584="nulová",J584,0)</f>
        <v>0</v>
      </c>
      <c r="BJ584" s="18" t="s">
        <v>79</v>
      </c>
      <c r="BK584" s="140">
        <f>ROUND(I584*H584,2)</f>
        <v>0</v>
      </c>
      <c r="BL584" s="18" t="s">
        <v>143</v>
      </c>
      <c r="BM584" s="139" t="s">
        <v>757</v>
      </c>
    </row>
    <row r="585" spans="2:65" s="1" customFormat="1" ht="11.25">
      <c r="B585" s="33"/>
      <c r="D585" s="146" t="s">
        <v>209</v>
      </c>
      <c r="F585" s="147" t="s">
        <v>758</v>
      </c>
      <c r="I585" s="148"/>
      <c r="L585" s="33"/>
      <c r="M585" s="149"/>
      <c r="T585" s="54"/>
      <c r="AT585" s="18" t="s">
        <v>209</v>
      </c>
      <c r="AU585" s="18" t="s">
        <v>81</v>
      </c>
    </row>
    <row r="586" spans="2:65" s="12" customFormat="1" ht="11.25">
      <c r="B586" s="150"/>
      <c r="D586" s="151" t="s">
        <v>211</v>
      </c>
      <c r="E586" s="152" t="s">
        <v>19</v>
      </c>
      <c r="F586" s="153" t="s">
        <v>759</v>
      </c>
      <c r="H586" s="152" t="s">
        <v>19</v>
      </c>
      <c r="I586" s="154"/>
      <c r="L586" s="150"/>
      <c r="M586" s="155"/>
      <c r="T586" s="156"/>
      <c r="AT586" s="152" t="s">
        <v>211</v>
      </c>
      <c r="AU586" s="152" t="s">
        <v>81</v>
      </c>
      <c r="AV586" s="12" t="s">
        <v>79</v>
      </c>
      <c r="AW586" s="12" t="s">
        <v>33</v>
      </c>
      <c r="AX586" s="12" t="s">
        <v>72</v>
      </c>
      <c r="AY586" s="152" t="s">
        <v>125</v>
      </c>
    </row>
    <row r="587" spans="2:65" s="13" customFormat="1" ht="11.25">
      <c r="B587" s="157"/>
      <c r="D587" s="151" t="s">
        <v>211</v>
      </c>
      <c r="E587" s="158" t="s">
        <v>19</v>
      </c>
      <c r="F587" s="159" t="s">
        <v>760</v>
      </c>
      <c r="H587" s="160">
        <v>401.76</v>
      </c>
      <c r="I587" s="161"/>
      <c r="L587" s="157"/>
      <c r="M587" s="162"/>
      <c r="T587" s="163"/>
      <c r="AT587" s="158" t="s">
        <v>211</v>
      </c>
      <c r="AU587" s="158" t="s">
        <v>81</v>
      </c>
      <c r="AV587" s="13" t="s">
        <v>81</v>
      </c>
      <c r="AW587" s="13" t="s">
        <v>33</v>
      </c>
      <c r="AX587" s="13" t="s">
        <v>79</v>
      </c>
      <c r="AY587" s="158" t="s">
        <v>125</v>
      </c>
    </row>
    <row r="588" spans="2:65" s="1" customFormat="1" ht="24.2" customHeight="1">
      <c r="B588" s="33"/>
      <c r="C588" s="128" t="s">
        <v>761</v>
      </c>
      <c r="D588" s="128" t="s">
        <v>128</v>
      </c>
      <c r="E588" s="129" t="s">
        <v>762</v>
      </c>
      <c r="F588" s="130" t="s">
        <v>763</v>
      </c>
      <c r="G588" s="131" t="s">
        <v>222</v>
      </c>
      <c r="H588" s="132">
        <v>1.62</v>
      </c>
      <c r="I588" s="133"/>
      <c r="J588" s="134">
        <f>ROUND(I588*H588,2)</f>
        <v>0</v>
      </c>
      <c r="K588" s="130" t="s">
        <v>207</v>
      </c>
      <c r="L588" s="33"/>
      <c r="M588" s="135" t="s">
        <v>19</v>
      </c>
      <c r="N588" s="136" t="s">
        <v>43</v>
      </c>
      <c r="P588" s="137">
        <f>O588*H588</f>
        <v>0</v>
      </c>
      <c r="Q588" s="137">
        <v>0</v>
      </c>
      <c r="R588" s="137">
        <f>Q588*H588</f>
        <v>0</v>
      </c>
      <c r="S588" s="137">
        <v>1.671</v>
      </c>
      <c r="T588" s="138">
        <f>S588*H588</f>
        <v>2.7070200000000004</v>
      </c>
      <c r="AR588" s="139" t="s">
        <v>143</v>
      </c>
      <c r="AT588" s="139" t="s">
        <v>128</v>
      </c>
      <c r="AU588" s="139" t="s">
        <v>81</v>
      </c>
      <c r="AY588" s="18" t="s">
        <v>125</v>
      </c>
      <c r="BE588" s="140">
        <f>IF(N588="základní",J588,0)</f>
        <v>0</v>
      </c>
      <c r="BF588" s="140">
        <f>IF(N588="snížená",J588,0)</f>
        <v>0</v>
      </c>
      <c r="BG588" s="140">
        <f>IF(N588="zákl. přenesená",J588,0)</f>
        <v>0</v>
      </c>
      <c r="BH588" s="140">
        <f>IF(N588="sníž. přenesená",J588,0)</f>
        <v>0</v>
      </c>
      <c r="BI588" s="140">
        <f>IF(N588="nulová",J588,0)</f>
        <v>0</v>
      </c>
      <c r="BJ588" s="18" t="s">
        <v>79</v>
      </c>
      <c r="BK588" s="140">
        <f>ROUND(I588*H588,2)</f>
        <v>0</v>
      </c>
      <c r="BL588" s="18" t="s">
        <v>143</v>
      </c>
      <c r="BM588" s="139" t="s">
        <v>764</v>
      </c>
    </row>
    <row r="589" spans="2:65" s="1" customFormat="1" ht="11.25">
      <c r="B589" s="33"/>
      <c r="D589" s="146" t="s">
        <v>209</v>
      </c>
      <c r="F589" s="147" t="s">
        <v>765</v>
      </c>
      <c r="I589" s="148"/>
      <c r="L589" s="33"/>
      <c r="M589" s="149"/>
      <c r="T589" s="54"/>
      <c r="AT589" s="18" t="s">
        <v>209</v>
      </c>
      <c r="AU589" s="18" t="s">
        <v>81</v>
      </c>
    </row>
    <row r="590" spans="2:65" s="12" customFormat="1" ht="11.25">
      <c r="B590" s="150"/>
      <c r="D590" s="151" t="s">
        <v>211</v>
      </c>
      <c r="E590" s="152" t="s">
        <v>19</v>
      </c>
      <c r="F590" s="153" t="s">
        <v>766</v>
      </c>
      <c r="H590" s="152" t="s">
        <v>19</v>
      </c>
      <c r="I590" s="154"/>
      <c r="L590" s="150"/>
      <c r="M590" s="155"/>
      <c r="T590" s="156"/>
      <c r="AT590" s="152" t="s">
        <v>211</v>
      </c>
      <c r="AU590" s="152" t="s">
        <v>81</v>
      </c>
      <c r="AV590" s="12" t="s">
        <v>79</v>
      </c>
      <c r="AW590" s="12" t="s">
        <v>33</v>
      </c>
      <c r="AX590" s="12" t="s">
        <v>72</v>
      </c>
      <c r="AY590" s="152" t="s">
        <v>125</v>
      </c>
    </row>
    <row r="591" spans="2:65" s="12" customFormat="1" ht="11.25">
      <c r="B591" s="150"/>
      <c r="D591" s="151" t="s">
        <v>211</v>
      </c>
      <c r="E591" s="152" t="s">
        <v>19</v>
      </c>
      <c r="F591" s="153" t="s">
        <v>767</v>
      </c>
      <c r="H591" s="152" t="s">
        <v>19</v>
      </c>
      <c r="I591" s="154"/>
      <c r="L591" s="150"/>
      <c r="M591" s="155"/>
      <c r="T591" s="156"/>
      <c r="AT591" s="152" t="s">
        <v>211</v>
      </c>
      <c r="AU591" s="152" t="s">
        <v>81</v>
      </c>
      <c r="AV591" s="12" t="s">
        <v>79</v>
      </c>
      <c r="AW591" s="12" t="s">
        <v>33</v>
      </c>
      <c r="AX591" s="12" t="s">
        <v>72</v>
      </c>
      <c r="AY591" s="152" t="s">
        <v>125</v>
      </c>
    </row>
    <row r="592" spans="2:65" s="13" customFormat="1" ht="11.25">
      <c r="B592" s="157"/>
      <c r="D592" s="151" t="s">
        <v>211</v>
      </c>
      <c r="E592" s="158" t="s">
        <v>19</v>
      </c>
      <c r="F592" s="159" t="s">
        <v>768</v>
      </c>
      <c r="H592" s="160">
        <v>1.62</v>
      </c>
      <c r="I592" s="161"/>
      <c r="L592" s="157"/>
      <c r="M592" s="162"/>
      <c r="T592" s="163"/>
      <c r="AT592" s="158" t="s">
        <v>211</v>
      </c>
      <c r="AU592" s="158" t="s">
        <v>81</v>
      </c>
      <c r="AV592" s="13" t="s">
        <v>81</v>
      </c>
      <c r="AW592" s="13" t="s">
        <v>33</v>
      </c>
      <c r="AX592" s="13" t="s">
        <v>79</v>
      </c>
      <c r="AY592" s="158" t="s">
        <v>125</v>
      </c>
    </row>
    <row r="593" spans="2:65" s="1" customFormat="1" ht="16.5" customHeight="1">
      <c r="B593" s="33"/>
      <c r="C593" s="128" t="s">
        <v>769</v>
      </c>
      <c r="D593" s="128" t="s">
        <v>128</v>
      </c>
      <c r="E593" s="129" t="s">
        <v>770</v>
      </c>
      <c r="F593" s="130" t="s">
        <v>771</v>
      </c>
      <c r="G593" s="131" t="s">
        <v>222</v>
      </c>
      <c r="H593" s="132">
        <v>0.39200000000000002</v>
      </c>
      <c r="I593" s="133"/>
      <c r="J593" s="134">
        <f>ROUND(I593*H593,2)</f>
        <v>0</v>
      </c>
      <c r="K593" s="130" t="s">
        <v>207</v>
      </c>
      <c r="L593" s="33"/>
      <c r="M593" s="135" t="s">
        <v>19</v>
      </c>
      <c r="N593" s="136" t="s">
        <v>43</v>
      </c>
      <c r="P593" s="137">
        <f>O593*H593</f>
        <v>0</v>
      </c>
      <c r="Q593" s="137">
        <v>0</v>
      </c>
      <c r="R593" s="137">
        <f>Q593*H593</f>
        <v>0</v>
      </c>
      <c r="S593" s="137">
        <v>2.4</v>
      </c>
      <c r="T593" s="138">
        <f>S593*H593</f>
        <v>0.94079999999999997</v>
      </c>
      <c r="AR593" s="139" t="s">
        <v>143</v>
      </c>
      <c r="AT593" s="139" t="s">
        <v>128</v>
      </c>
      <c r="AU593" s="139" t="s">
        <v>81</v>
      </c>
      <c r="AY593" s="18" t="s">
        <v>125</v>
      </c>
      <c r="BE593" s="140">
        <f>IF(N593="základní",J593,0)</f>
        <v>0</v>
      </c>
      <c r="BF593" s="140">
        <f>IF(N593="snížená",J593,0)</f>
        <v>0</v>
      </c>
      <c r="BG593" s="140">
        <f>IF(N593="zákl. přenesená",J593,0)</f>
        <v>0</v>
      </c>
      <c r="BH593" s="140">
        <f>IF(N593="sníž. přenesená",J593,0)</f>
        <v>0</v>
      </c>
      <c r="BI593" s="140">
        <f>IF(N593="nulová",J593,0)</f>
        <v>0</v>
      </c>
      <c r="BJ593" s="18" t="s">
        <v>79</v>
      </c>
      <c r="BK593" s="140">
        <f>ROUND(I593*H593,2)</f>
        <v>0</v>
      </c>
      <c r="BL593" s="18" t="s">
        <v>143</v>
      </c>
      <c r="BM593" s="139" t="s">
        <v>772</v>
      </c>
    </row>
    <row r="594" spans="2:65" s="1" customFormat="1" ht="11.25">
      <c r="B594" s="33"/>
      <c r="D594" s="146" t="s">
        <v>209</v>
      </c>
      <c r="F594" s="147" t="s">
        <v>773</v>
      </c>
      <c r="I594" s="148"/>
      <c r="L594" s="33"/>
      <c r="M594" s="149"/>
      <c r="T594" s="54"/>
      <c r="AT594" s="18" t="s">
        <v>209</v>
      </c>
      <c r="AU594" s="18" t="s">
        <v>81</v>
      </c>
    </row>
    <row r="595" spans="2:65" s="12" customFormat="1" ht="11.25">
      <c r="B595" s="150"/>
      <c r="D595" s="151" t="s">
        <v>211</v>
      </c>
      <c r="E595" s="152" t="s">
        <v>19</v>
      </c>
      <c r="F595" s="153" t="s">
        <v>774</v>
      </c>
      <c r="H595" s="152" t="s">
        <v>19</v>
      </c>
      <c r="I595" s="154"/>
      <c r="L595" s="150"/>
      <c r="M595" s="155"/>
      <c r="T595" s="156"/>
      <c r="AT595" s="152" t="s">
        <v>211</v>
      </c>
      <c r="AU595" s="152" t="s">
        <v>81</v>
      </c>
      <c r="AV595" s="12" t="s">
        <v>79</v>
      </c>
      <c r="AW595" s="12" t="s">
        <v>33</v>
      </c>
      <c r="AX595" s="12" t="s">
        <v>72</v>
      </c>
      <c r="AY595" s="152" t="s">
        <v>125</v>
      </c>
    </row>
    <row r="596" spans="2:65" s="13" customFormat="1" ht="11.25">
      <c r="B596" s="157"/>
      <c r="D596" s="151" t="s">
        <v>211</v>
      </c>
      <c r="E596" s="158" t="s">
        <v>19</v>
      </c>
      <c r="F596" s="159" t="s">
        <v>775</v>
      </c>
      <c r="H596" s="160">
        <v>0.39200000000000002</v>
      </c>
      <c r="I596" s="161"/>
      <c r="L596" s="157"/>
      <c r="M596" s="162"/>
      <c r="T596" s="163"/>
      <c r="AT596" s="158" t="s">
        <v>211</v>
      </c>
      <c r="AU596" s="158" t="s">
        <v>81</v>
      </c>
      <c r="AV596" s="13" t="s">
        <v>81</v>
      </c>
      <c r="AW596" s="13" t="s">
        <v>33</v>
      </c>
      <c r="AX596" s="13" t="s">
        <v>79</v>
      </c>
      <c r="AY596" s="158" t="s">
        <v>125</v>
      </c>
    </row>
    <row r="597" spans="2:65" s="1" customFormat="1" ht="24.2" customHeight="1">
      <c r="B597" s="33"/>
      <c r="C597" s="128" t="s">
        <v>776</v>
      </c>
      <c r="D597" s="128" t="s">
        <v>128</v>
      </c>
      <c r="E597" s="129" t="s">
        <v>777</v>
      </c>
      <c r="F597" s="130" t="s">
        <v>778</v>
      </c>
      <c r="G597" s="131" t="s">
        <v>206</v>
      </c>
      <c r="H597" s="132">
        <v>1.6</v>
      </c>
      <c r="I597" s="133"/>
      <c r="J597" s="134">
        <f>ROUND(I597*H597,2)</f>
        <v>0</v>
      </c>
      <c r="K597" s="130" t="s">
        <v>207</v>
      </c>
      <c r="L597" s="33"/>
      <c r="M597" s="135" t="s">
        <v>19</v>
      </c>
      <c r="N597" s="136" t="s">
        <v>43</v>
      </c>
      <c r="P597" s="137">
        <f>O597*H597</f>
        <v>0</v>
      </c>
      <c r="Q597" s="137">
        <v>0</v>
      </c>
      <c r="R597" s="137">
        <f>Q597*H597</f>
        <v>0</v>
      </c>
      <c r="S597" s="137">
        <v>7.5999999999999998E-2</v>
      </c>
      <c r="T597" s="138">
        <f>S597*H597</f>
        <v>0.1216</v>
      </c>
      <c r="AR597" s="139" t="s">
        <v>143</v>
      </c>
      <c r="AT597" s="139" t="s">
        <v>128</v>
      </c>
      <c r="AU597" s="139" t="s">
        <v>81</v>
      </c>
      <c r="AY597" s="18" t="s">
        <v>125</v>
      </c>
      <c r="BE597" s="140">
        <f>IF(N597="základní",J597,0)</f>
        <v>0</v>
      </c>
      <c r="BF597" s="140">
        <f>IF(N597="snížená",J597,0)</f>
        <v>0</v>
      </c>
      <c r="BG597" s="140">
        <f>IF(N597="zákl. přenesená",J597,0)</f>
        <v>0</v>
      </c>
      <c r="BH597" s="140">
        <f>IF(N597="sníž. přenesená",J597,0)</f>
        <v>0</v>
      </c>
      <c r="BI597" s="140">
        <f>IF(N597="nulová",J597,0)</f>
        <v>0</v>
      </c>
      <c r="BJ597" s="18" t="s">
        <v>79</v>
      </c>
      <c r="BK597" s="140">
        <f>ROUND(I597*H597,2)</f>
        <v>0</v>
      </c>
      <c r="BL597" s="18" t="s">
        <v>143</v>
      </c>
      <c r="BM597" s="139" t="s">
        <v>779</v>
      </c>
    </row>
    <row r="598" spans="2:65" s="1" customFormat="1" ht="11.25">
      <c r="B598" s="33"/>
      <c r="D598" s="146" t="s">
        <v>209</v>
      </c>
      <c r="F598" s="147" t="s">
        <v>780</v>
      </c>
      <c r="I598" s="148"/>
      <c r="L598" s="33"/>
      <c r="M598" s="149"/>
      <c r="T598" s="54"/>
      <c r="AT598" s="18" t="s">
        <v>209</v>
      </c>
      <c r="AU598" s="18" t="s">
        <v>81</v>
      </c>
    </row>
    <row r="599" spans="2:65" s="13" customFormat="1" ht="11.25">
      <c r="B599" s="157"/>
      <c r="D599" s="151" t="s">
        <v>211</v>
      </c>
      <c r="E599" s="158" t="s">
        <v>19</v>
      </c>
      <c r="F599" s="159" t="s">
        <v>781</v>
      </c>
      <c r="H599" s="160">
        <v>1.6</v>
      </c>
      <c r="I599" s="161"/>
      <c r="L599" s="157"/>
      <c r="M599" s="162"/>
      <c r="T599" s="163"/>
      <c r="AT599" s="158" t="s">
        <v>211</v>
      </c>
      <c r="AU599" s="158" t="s">
        <v>81</v>
      </c>
      <c r="AV599" s="13" t="s">
        <v>81</v>
      </c>
      <c r="AW599" s="13" t="s">
        <v>33</v>
      </c>
      <c r="AX599" s="13" t="s">
        <v>79</v>
      </c>
      <c r="AY599" s="158" t="s">
        <v>125</v>
      </c>
    </row>
    <row r="600" spans="2:65" s="1" customFormat="1" ht="21.75" customHeight="1">
      <c r="B600" s="33"/>
      <c r="C600" s="128" t="s">
        <v>782</v>
      </c>
      <c r="D600" s="128" t="s">
        <v>128</v>
      </c>
      <c r="E600" s="129" t="s">
        <v>783</v>
      </c>
      <c r="F600" s="130" t="s">
        <v>784</v>
      </c>
      <c r="G600" s="131" t="s">
        <v>206</v>
      </c>
      <c r="H600" s="132">
        <v>12.6</v>
      </c>
      <c r="I600" s="133"/>
      <c r="J600" s="134">
        <f>ROUND(I600*H600,2)</f>
        <v>0</v>
      </c>
      <c r="K600" s="130" t="s">
        <v>207</v>
      </c>
      <c r="L600" s="33"/>
      <c r="M600" s="135" t="s">
        <v>19</v>
      </c>
      <c r="N600" s="136" t="s">
        <v>43</v>
      </c>
      <c r="P600" s="137">
        <f>O600*H600</f>
        <v>0</v>
      </c>
      <c r="Q600" s="137">
        <v>0</v>
      </c>
      <c r="R600" s="137">
        <f>Q600*H600</f>
        <v>0</v>
      </c>
      <c r="S600" s="137">
        <v>7.2999999999999995E-2</v>
      </c>
      <c r="T600" s="138">
        <f>S600*H600</f>
        <v>0.91979999999999995</v>
      </c>
      <c r="AR600" s="139" t="s">
        <v>143</v>
      </c>
      <c r="AT600" s="139" t="s">
        <v>128</v>
      </c>
      <c r="AU600" s="139" t="s">
        <v>81</v>
      </c>
      <c r="AY600" s="18" t="s">
        <v>125</v>
      </c>
      <c r="BE600" s="140">
        <f>IF(N600="základní",J600,0)</f>
        <v>0</v>
      </c>
      <c r="BF600" s="140">
        <f>IF(N600="snížená",J600,0)</f>
        <v>0</v>
      </c>
      <c r="BG600" s="140">
        <f>IF(N600="zákl. přenesená",J600,0)</f>
        <v>0</v>
      </c>
      <c r="BH600" s="140">
        <f>IF(N600="sníž. přenesená",J600,0)</f>
        <v>0</v>
      </c>
      <c r="BI600" s="140">
        <f>IF(N600="nulová",J600,0)</f>
        <v>0</v>
      </c>
      <c r="BJ600" s="18" t="s">
        <v>79</v>
      </c>
      <c r="BK600" s="140">
        <f>ROUND(I600*H600,2)</f>
        <v>0</v>
      </c>
      <c r="BL600" s="18" t="s">
        <v>143</v>
      </c>
      <c r="BM600" s="139" t="s">
        <v>785</v>
      </c>
    </row>
    <row r="601" spans="2:65" s="1" customFormat="1" ht="11.25">
      <c r="B601" s="33"/>
      <c r="D601" s="146" t="s">
        <v>209</v>
      </c>
      <c r="F601" s="147" t="s">
        <v>786</v>
      </c>
      <c r="I601" s="148"/>
      <c r="L601" s="33"/>
      <c r="M601" s="149"/>
      <c r="T601" s="54"/>
      <c r="AT601" s="18" t="s">
        <v>209</v>
      </c>
      <c r="AU601" s="18" t="s">
        <v>81</v>
      </c>
    </row>
    <row r="602" spans="2:65" s="13" customFormat="1" ht="11.25">
      <c r="B602" s="157"/>
      <c r="D602" s="151" t="s">
        <v>211</v>
      </c>
      <c r="E602" s="158" t="s">
        <v>19</v>
      </c>
      <c r="F602" s="159" t="s">
        <v>375</v>
      </c>
      <c r="H602" s="160">
        <v>1.8</v>
      </c>
      <c r="I602" s="161"/>
      <c r="L602" s="157"/>
      <c r="M602" s="162"/>
      <c r="T602" s="163"/>
      <c r="AT602" s="158" t="s">
        <v>211</v>
      </c>
      <c r="AU602" s="158" t="s">
        <v>81</v>
      </c>
      <c r="AV602" s="13" t="s">
        <v>81</v>
      </c>
      <c r="AW602" s="13" t="s">
        <v>33</v>
      </c>
      <c r="AX602" s="13" t="s">
        <v>72</v>
      </c>
      <c r="AY602" s="158" t="s">
        <v>125</v>
      </c>
    </row>
    <row r="603" spans="2:65" s="13" customFormat="1" ht="11.25">
      <c r="B603" s="157"/>
      <c r="D603" s="151" t="s">
        <v>211</v>
      </c>
      <c r="E603" s="158" t="s">
        <v>19</v>
      </c>
      <c r="F603" s="159" t="s">
        <v>787</v>
      </c>
      <c r="H603" s="160">
        <v>10.8</v>
      </c>
      <c r="I603" s="161"/>
      <c r="L603" s="157"/>
      <c r="M603" s="162"/>
      <c r="T603" s="163"/>
      <c r="AT603" s="158" t="s">
        <v>211</v>
      </c>
      <c r="AU603" s="158" t="s">
        <v>81</v>
      </c>
      <c r="AV603" s="13" t="s">
        <v>81</v>
      </c>
      <c r="AW603" s="13" t="s">
        <v>33</v>
      </c>
      <c r="AX603" s="13" t="s">
        <v>72</v>
      </c>
      <c r="AY603" s="158" t="s">
        <v>125</v>
      </c>
    </row>
    <row r="604" spans="2:65" s="14" customFormat="1" ht="11.25">
      <c r="B604" s="164"/>
      <c r="D604" s="151" t="s">
        <v>211</v>
      </c>
      <c r="E604" s="165" t="s">
        <v>19</v>
      </c>
      <c r="F604" s="166" t="s">
        <v>229</v>
      </c>
      <c r="H604" s="167">
        <v>12.6</v>
      </c>
      <c r="I604" s="168"/>
      <c r="L604" s="164"/>
      <c r="M604" s="169"/>
      <c r="T604" s="170"/>
      <c r="AT604" s="165" t="s">
        <v>211</v>
      </c>
      <c r="AU604" s="165" t="s">
        <v>81</v>
      </c>
      <c r="AV604" s="14" t="s">
        <v>143</v>
      </c>
      <c r="AW604" s="14" t="s">
        <v>33</v>
      </c>
      <c r="AX604" s="14" t="s">
        <v>79</v>
      </c>
      <c r="AY604" s="165" t="s">
        <v>125</v>
      </c>
    </row>
    <row r="605" spans="2:65" s="1" customFormat="1" ht="21.75" customHeight="1">
      <c r="B605" s="33"/>
      <c r="C605" s="128" t="s">
        <v>788</v>
      </c>
      <c r="D605" s="128" t="s">
        <v>128</v>
      </c>
      <c r="E605" s="129" t="s">
        <v>789</v>
      </c>
      <c r="F605" s="130" t="s">
        <v>790</v>
      </c>
      <c r="G605" s="131" t="s">
        <v>206</v>
      </c>
      <c r="H605" s="132">
        <v>134.63999999999999</v>
      </c>
      <c r="I605" s="133"/>
      <c r="J605" s="134">
        <f>ROUND(I605*H605,2)</f>
        <v>0</v>
      </c>
      <c r="K605" s="130" t="s">
        <v>207</v>
      </c>
      <c r="L605" s="33"/>
      <c r="M605" s="135" t="s">
        <v>19</v>
      </c>
      <c r="N605" s="136" t="s">
        <v>43</v>
      </c>
      <c r="P605" s="137">
        <f>O605*H605</f>
        <v>0</v>
      </c>
      <c r="Q605" s="137">
        <v>0</v>
      </c>
      <c r="R605" s="137">
        <f>Q605*H605</f>
        <v>0</v>
      </c>
      <c r="S605" s="137">
        <v>5.8999999999999997E-2</v>
      </c>
      <c r="T605" s="138">
        <f>S605*H605</f>
        <v>7.9437599999999984</v>
      </c>
      <c r="AR605" s="139" t="s">
        <v>143</v>
      </c>
      <c r="AT605" s="139" t="s">
        <v>128</v>
      </c>
      <c r="AU605" s="139" t="s">
        <v>81</v>
      </c>
      <c r="AY605" s="18" t="s">
        <v>125</v>
      </c>
      <c r="BE605" s="140">
        <f>IF(N605="základní",J605,0)</f>
        <v>0</v>
      </c>
      <c r="BF605" s="140">
        <f>IF(N605="snížená",J605,0)</f>
        <v>0</v>
      </c>
      <c r="BG605" s="140">
        <f>IF(N605="zákl. přenesená",J605,0)</f>
        <v>0</v>
      </c>
      <c r="BH605" s="140">
        <f>IF(N605="sníž. přenesená",J605,0)</f>
        <v>0</v>
      </c>
      <c r="BI605" s="140">
        <f>IF(N605="nulová",J605,0)</f>
        <v>0</v>
      </c>
      <c r="BJ605" s="18" t="s">
        <v>79</v>
      </c>
      <c r="BK605" s="140">
        <f>ROUND(I605*H605,2)</f>
        <v>0</v>
      </c>
      <c r="BL605" s="18" t="s">
        <v>143</v>
      </c>
      <c r="BM605" s="139" t="s">
        <v>791</v>
      </c>
    </row>
    <row r="606" spans="2:65" s="1" customFormat="1" ht="11.25">
      <c r="B606" s="33"/>
      <c r="D606" s="146" t="s">
        <v>209</v>
      </c>
      <c r="F606" s="147" t="s">
        <v>792</v>
      </c>
      <c r="I606" s="148"/>
      <c r="L606" s="33"/>
      <c r="M606" s="149"/>
      <c r="T606" s="54"/>
      <c r="AT606" s="18" t="s">
        <v>209</v>
      </c>
      <c r="AU606" s="18" t="s">
        <v>81</v>
      </c>
    </row>
    <row r="607" spans="2:65" s="13" customFormat="1" ht="11.25">
      <c r="B607" s="157"/>
      <c r="D607" s="151" t="s">
        <v>211</v>
      </c>
      <c r="E607" s="158" t="s">
        <v>19</v>
      </c>
      <c r="F607" s="159" t="s">
        <v>381</v>
      </c>
      <c r="H607" s="160">
        <v>113.4</v>
      </c>
      <c r="I607" s="161"/>
      <c r="L607" s="157"/>
      <c r="M607" s="162"/>
      <c r="T607" s="163"/>
      <c r="AT607" s="158" t="s">
        <v>211</v>
      </c>
      <c r="AU607" s="158" t="s">
        <v>81</v>
      </c>
      <c r="AV607" s="13" t="s">
        <v>81</v>
      </c>
      <c r="AW607" s="13" t="s">
        <v>33</v>
      </c>
      <c r="AX607" s="13" t="s">
        <v>72</v>
      </c>
      <c r="AY607" s="158" t="s">
        <v>125</v>
      </c>
    </row>
    <row r="608" spans="2:65" s="13" customFormat="1" ht="11.25">
      <c r="B608" s="157"/>
      <c r="D608" s="151" t="s">
        <v>211</v>
      </c>
      <c r="E608" s="158" t="s">
        <v>19</v>
      </c>
      <c r="F608" s="159" t="s">
        <v>380</v>
      </c>
      <c r="H608" s="160">
        <v>16.2</v>
      </c>
      <c r="I608" s="161"/>
      <c r="L608" s="157"/>
      <c r="M608" s="162"/>
      <c r="T608" s="163"/>
      <c r="AT608" s="158" t="s">
        <v>211</v>
      </c>
      <c r="AU608" s="158" t="s">
        <v>81</v>
      </c>
      <c r="AV608" s="13" t="s">
        <v>81</v>
      </c>
      <c r="AW608" s="13" t="s">
        <v>33</v>
      </c>
      <c r="AX608" s="13" t="s">
        <v>72</v>
      </c>
      <c r="AY608" s="158" t="s">
        <v>125</v>
      </c>
    </row>
    <row r="609" spans="2:65" s="13" customFormat="1" ht="11.25">
      <c r="B609" s="157"/>
      <c r="D609" s="151" t="s">
        <v>211</v>
      </c>
      <c r="E609" s="158" t="s">
        <v>19</v>
      </c>
      <c r="F609" s="159" t="s">
        <v>384</v>
      </c>
      <c r="H609" s="160">
        <v>1.44</v>
      </c>
      <c r="I609" s="161"/>
      <c r="L609" s="157"/>
      <c r="M609" s="162"/>
      <c r="T609" s="163"/>
      <c r="AT609" s="158" t="s">
        <v>211</v>
      </c>
      <c r="AU609" s="158" t="s">
        <v>81</v>
      </c>
      <c r="AV609" s="13" t="s">
        <v>81</v>
      </c>
      <c r="AW609" s="13" t="s">
        <v>33</v>
      </c>
      <c r="AX609" s="13" t="s">
        <v>72</v>
      </c>
      <c r="AY609" s="158" t="s">
        <v>125</v>
      </c>
    </row>
    <row r="610" spans="2:65" s="13" customFormat="1" ht="11.25">
      <c r="B610" s="157"/>
      <c r="D610" s="151" t="s">
        <v>211</v>
      </c>
      <c r="E610" s="158" t="s">
        <v>19</v>
      </c>
      <c r="F610" s="159" t="s">
        <v>793</v>
      </c>
      <c r="H610" s="160">
        <v>3.6</v>
      </c>
      <c r="I610" s="161"/>
      <c r="L610" s="157"/>
      <c r="M610" s="162"/>
      <c r="T610" s="163"/>
      <c r="AT610" s="158" t="s">
        <v>211</v>
      </c>
      <c r="AU610" s="158" t="s">
        <v>81</v>
      </c>
      <c r="AV610" s="13" t="s">
        <v>81</v>
      </c>
      <c r="AW610" s="13" t="s">
        <v>33</v>
      </c>
      <c r="AX610" s="13" t="s">
        <v>72</v>
      </c>
      <c r="AY610" s="158" t="s">
        <v>125</v>
      </c>
    </row>
    <row r="611" spans="2:65" s="14" customFormat="1" ht="11.25">
      <c r="B611" s="164"/>
      <c r="D611" s="151" t="s">
        <v>211</v>
      </c>
      <c r="E611" s="165" t="s">
        <v>19</v>
      </c>
      <c r="F611" s="166" t="s">
        <v>229</v>
      </c>
      <c r="H611" s="167">
        <v>134.63999999999999</v>
      </c>
      <c r="I611" s="168"/>
      <c r="L611" s="164"/>
      <c r="M611" s="169"/>
      <c r="T611" s="170"/>
      <c r="AT611" s="165" t="s">
        <v>211</v>
      </c>
      <c r="AU611" s="165" t="s">
        <v>81</v>
      </c>
      <c r="AV611" s="14" t="s">
        <v>143</v>
      </c>
      <c r="AW611" s="14" t="s">
        <v>33</v>
      </c>
      <c r="AX611" s="14" t="s">
        <v>79</v>
      </c>
      <c r="AY611" s="165" t="s">
        <v>125</v>
      </c>
    </row>
    <row r="612" spans="2:65" s="1" customFormat="1" ht="21.75" customHeight="1">
      <c r="B612" s="33"/>
      <c r="C612" s="128" t="s">
        <v>794</v>
      </c>
      <c r="D612" s="128" t="s">
        <v>128</v>
      </c>
      <c r="E612" s="129" t="s">
        <v>795</v>
      </c>
      <c r="F612" s="130" t="s">
        <v>796</v>
      </c>
      <c r="G612" s="131" t="s">
        <v>206</v>
      </c>
      <c r="H612" s="132">
        <v>14.16</v>
      </c>
      <c r="I612" s="133"/>
      <c r="J612" s="134">
        <f>ROUND(I612*H612,2)</f>
        <v>0</v>
      </c>
      <c r="K612" s="130" t="s">
        <v>207</v>
      </c>
      <c r="L612" s="33"/>
      <c r="M612" s="135" t="s">
        <v>19</v>
      </c>
      <c r="N612" s="136" t="s">
        <v>43</v>
      </c>
      <c r="P612" s="137">
        <f>O612*H612</f>
        <v>0</v>
      </c>
      <c r="Q612" s="137">
        <v>0</v>
      </c>
      <c r="R612" s="137">
        <f>Q612*H612</f>
        <v>0</v>
      </c>
      <c r="S612" s="137">
        <v>4.2999999999999997E-2</v>
      </c>
      <c r="T612" s="138">
        <f>S612*H612</f>
        <v>0.60887999999999998</v>
      </c>
      <c r="AR612" s="139" t="s">
        <v>143</v>
      </c>
      <c r="AT612" s="139" t="s">
        <v>128</v>
      </c>
      <c r="AU612" s="139" t="s">
        <v>81</v>
      </c>
      <c r="AY612" s="18" t="s">
        <v>125</v>
      </c>
      <c r="BE612" s="140">
        <f>IF(N612="základní",J612,0)</f>
        <v>0</v>
      </c>
      <c r="BF612" s="140">
        <f>IF(N612="snížená",J612,0)</f>
        <v>0</v>
      </c>
      <c r="BG612" s="140">
        <f>IF(N612="zákl. přenesená",J612,0)</f>
        <v>0</v>
      </c>
      <c r="BH612" s="140">
        <f>IF(N612="sníž. přenesená",J612,0)</f>
        <v>0</v>
      </c>
      <c r="BI612" s="140">
        <f>IF(N612="nulová",J612,0)</f>
        <v>0</v>
      </c>
      <c r="BJ612" s="18" t="s">
        <v>79</v>
      </c>
      <c r="BK612" s="140">
        <f>ROUND(I612*H612,2)</f>
        <v>0</v>
      </c>
      <c r="BL612" s="18" t="s">
        <v>143</v>
      </c>
      <c r="BM612" s="139" t="s">
        <v>797</v>
      </c>
    </row>
    <row r="613" spans="2:65" s="1" customFormat="1" ht="11.25">
      <c r="B613" s="33"/>
      <c r="D613" s="146" t="s">
        <v>209</v>
      </c>
      <c r="F613" s="147" t="s">
        <v>798</v>
      </c>
      <c r="I613" s="148"/>
      <c r="L613" s="33"/>
      <c r="M613" s="149"/>
      <c r="T613" s="54"/>
      <c r="AT613" s="18" t="s">
        <v>209</v>
      </c>
      <c r="AU613" s="18" t="s">
        <v>81</v>
      </c>
    </row>
    <row r="614" spans="2:65" s="13" customFormat="1" ht="11.25">
      <c r="B614" s="157"/>
      <c r="D614" s="151" t="s">
        <v>211</v>
      </c>
      <c r="E614" s="158" t="s">
        <v>19</v>
      </c>
      <c r="F614" s="159" t="s">
        <v>799</v>
      </c>
      <c r="H614" s="160">
        <v>14.16</v>
      </c>
      <c r="I614" s="161"/>
      <c r="L614" s="157"/>
      <c r="M614" s="162"/>
      <c r="T614" s="163"/>
      <c r="AT614" s="158" t="s">
        <v>211</v>
      </c>
      <c r="AU614" s="158" t="s">
        <v>81</v>
      </c>
      <c r="AV614" s="13" t="s">
        <v>81</v>
      </c>
      <c r="AW614" s="13" t="s">
        <v>33</v>
      </c>
      <c r="AX614" s="13" t="s">
        <v>79</v>
      </c>
      <c r="AY614" s="158" t="s">
        <v>125</v>
      </c>
    </row>
    <row r="615" spans="2:65" s="1" customFormat="1" ht="21.75" customHeight="1">
      <c r="B615" s="33"/>
      <c r="C615" s="128" t="s">
        <v>800</v>
      </c>
      <c r="D615" s="128" t="s">
        <v>128</v>
      </c>
      <c r="E615" s="129" t="s">
        <v>801</v>
      </c>
      <c r="F615" s="130" t="s">
        <v>802</v>
      </c>
      <c r="G615" s="131" t="s">
        <v>206</v>
      </c>
      <c r="H615" s="132">
        <v>1.8</v>
      </c>
      <c r="I615" s="133"/>
      <c r="J615" s="134">
        <f>ROUND(I615*H615,2)</f>
        <v>0</v>
      </c>
      <c r="K615" s="130" t="s">
        <v>207</v>
      </c>
      <c r="L615" s="33"/>
      <c r="M615" s="135" t="s">
        <v>19</v>
      </c>
      <c r="N615" s="136" t="s">
        <v>43</v>
      </c>
      <c r="P615" s="137">
        <f>O615*H615</f>
        <v>0</v>
      </c>
      <c r="Q615" s="137">
        <v>0</v>
      </c>
      <c r="R615" s="137">
        <f>Q615*H615</f>
        <v>0</v>
      </c>
      <c r="S615" s="137">
        <v>8.3000000000000004E-2</v>
      </c>
      <c r="T615" s="138">
        <f>S615*H615</f>
        <v>0.14940000000000001</v>
      </c>
      <c r="AR615" s="139" t="s">
        <v>143</v>
      </c>
      <c r="AT615" s="139" t="s">
        <v>128</v>
      </c>
      <c r="AU615" s="139" t="s">
        <v>81</v>
      </c>
      <c r="AY615" s="18" t="s">
        <v>125</v>
      </c>
      <c r="BE615" s="140">
        <f>IF(N615="základní",J615,0)</f>
        <v>0</v>
      </c>
      <c r="BF615" s="140">
        <f>IF(N615="snížená",J615,0)</f>
        <v>0</v>
      </c>
      <c r="BG615" s="140">
        <f>IF(N615="zákl. přenesená",J615,0)</f>
        <v>0</v>
      </c>
      <c r="BH615" s="140">
        <f>IF(N615="sníž. přenesená",J615,0)</f>
        <v>0</v>
      </c>
      <c r="BI615" s="140">
        <f>IF(N615="nulová",J615,0)</f>
        <v>0</v>
      </c>
      <c r="BJ615" s="18" t="s">
        <v>79</v>
      </c>
      <c r="BK615" s="140">
        <f>ROUND(I615*H615,2)</f>
        <v>0</v>
      </c>
      <c r="BL615" s="18" t="s">
        <v>143</v>
      </c>
      <c r="BM615" s="139" t="s">
        <v>803</v>
      </c>
    </row>
    <row r="616" spans="2:65" s="1" customFormat="1" ht="11.25">
      <c r="B616" s="33"/>
      <c r="D616" s="146" t="s">
        <v>209</v>
      </c>
      <c r="F616" s="147" t="s">
        <v>804</v>
      </c>
      <c r="I616" s="148"/>
      <c r="L616" s="33"/>
      <c r="M616" s="149"/>
      <c r="T616" s="54"/>
      <c r="AT616" s="18" t="s">
        <v>209</v>
      </c>
      <c r="AU616" s="18" t="s">
        <v>81</v>
      </c>
    </row>
    <row r="617" spans="2:65" s="13" customFormat="1" ht="11.25">
      <c r="B617" s="157"/>
      <c r="D617" s="151" t="s">
        <v>211</v>
      </c>
      <c r="E617" s="158" t="s">
        <v>19</v>
      </c>
      <c r="F617" s="159" t="s">
        <v>377</v>
      </c>
      <c r="H617" s="160">
        <v>1.8</v>
      </c>
      <c r="I617" s="161"/>
      <c r="L617" s="157"/>
      <c r="M617" s="162"/>
      <c r="T617" s="163"/>
      <c r="AT617" s="158" t="s">
        <v>211</v>
      </c>
      <c r="AU617" s="158" t="s">
        <v>81</v>
      </c>
      <c r="AV617" s="13" t="s">
        <v>81</v>
      </c>
      <c r="AW617" s="13" t="s">
        <v>33</v>
      </c>
      <c r="AX617" s="13" t="s">
        <v>79</v>
      </c>
      <c r="AY617" s="158" t="s">
        <v>125</v>
      </c>
    </row>
    <row r="618" spans="2:65" s="1" customFormat="1" ht="21.75" customHeight="1">
      <c r="B618" s="33"/>
      <c r="C618" s="128" t="s">
        <v>805</v>
      </c>
      <c r="D618" s="128" t="s">
        <v>128</v>
      </c>
      <c r="E618" s="129" t="s">
        <v>806</v>
      </c>
      <c r="F618" s="130" t="s">
        <v>807</v>
      </c>
      <c r="G618" s="131" t="s">
        <v>206</v>
      </c>
      <c r="H618" s="132">
        <v>23.65</v>
      </c>
      <c r="I618" s="133"/>
      <c r="J618" s="134">
        <f>ROUND(I618*H618,2)</f>
        <v>0</v>
      </c>
      <c r="K618" s="130" t="s">
        <v>207</v>
      </c>
      <c r="L618" s="33"/>
      <c r="M618" s="135" t="s">
        <v>19</v>
      </c>
      <c r="N618" s="136" t="s">
        <v>43</v>
      </c>
      <c r="P618" s="137">
        <f>O618*H618</f>
        <v>0</v>
      </c>
      <c r="Q618" s="137">
        <v>0</v>
      </c>
      <c r="R618" s="137">
        <f>Q618*H618</f>
        <v>0</v>
      </c>
      <c r="S618" s="137">
        <v>6.2E-2</v>
      </c>
      <c r="T618" s="138">
        <f>S618*H618</f>
        <v>1.4662999999999999</v>
      </c>
      <c r="AR618" s="139" t="s">
        <v>143</v>
      </c>
      <c r="AT618" s="139" t="s">
        <v>128</v>
      </c>
      <c r="AU618" s="139" t="s">
        <v>81</v>
      </c>
      <c r="AY618" s="18" t="s">
        <v>125</v>
      </c>
      <c r="BE618" s="140">
        <f>IF(N618="základní",J618,0)</f>
        <v>0</v>
      </c>
      <c r="BF618" s="140">
        <f>IF(N618="snížená",J618,0)</f>
        <v>0</v>
      </c>
      <c r="BG618" s="140">
        <f>IF(N618="zákl. přenesená",J618,0)</f>
        <v>0</v>
      </c>
      <c r="BH618" s="140">
        <f>IF(N618="sníž. přenesená",J618,0)</f>
        <v>0</v>
      </c>
      <c r="BI618" s="140">
        <f>IF(N618="nulová",J618,0)</f>
        <v>0</v>
      </c>
      <c r="BJ618" s="18" t="s">
        <v>79</v>
      </c>
      <c r="BK618" s="140">
        <f>ROUND(I618*H618,2)</f>
        <v>0</v>
      </c>
      <c r="BL618" s="18" t="s">
        <v>143</v>
      </c>
      <c r="BM618" s="139" t="s">
        <v>808</v>
      </c>
    </row>
    <row r="619" spans="2:65" s="1" customFormat="1" ht="11.25">
      <c r="B619" s="33"/>
      <c r="D619" s="146" t="s">
        <v>209</v>
      </c>
      <c r="F619" s="147" t="s">
        <v>809</v>
      </c>
      <c r="I619" s="148"/>
      <c r="L619" s="33"/>
      <c r="M619" s="149"/>
      <c r="T619" s="54"/>
      <c r="AT619" s="18" t="s">
        <v>209</v>
      </c>
      <c r="AU619" s="18" t="s">
        <v>81</v>
      </c>
    </row>
    <row r="620" spans="2:65" s="13" customFormat="1" ht="11.25">
      <c r="B620" s="157"/>
      <c r="D620" s="151" t="s">
        <v>211</v>
      </c>
      <c r="E620" s="158" t="s">
        <v>19</v>
      </c>
      <c r="F620" s="159" t="s">
        <v>378</v>
      </c>
      <c r="H620" s="160">
        <v>3.85</v>
      </c>
      <c r="I620" s="161"/>
      <c r="L620" s="157"/>
      <c r="M620" s="162"/>
      <c r="T620" s="163"/>
      <c r="AT620" s="158" t="s">
        <v>211</v>
      </c>
      <c r="AU620" s="158" t="s">
        <v>81</v>
      </c>
      <c r="AV620" s="13" t="s">
        <v>81</v>
      </c>
      <c r="AW620" s="13" t="s">
        <v>33</v>
      </c>
      <c r="AX620" s="13" t="s">
        <v>72</v>
      </c>
      <c r="AY620" s="158" t="s">
        <v>125</v>
      </c>
    </row>
    <row r="621" spans="2:65" s="13" customFormat="1" ht="11.25">
      <c r="B621" s="157"/>
      <c r="D621" s="151" t="s">
        <v>211</v>
      </c>
      <c r="E621" s="158" t="s">
        <v>19</v>
      </c>
      <c r="F621" s="159" t="s">
        <v>810</v>
      </c>
      <c r="H621" s="160">
        <v>19.8</v>
      </c>
      <c r="I621" s="161"/>
      <c r="L621" s="157"/>
      <c r="M621" s="162"/>
      <c r="T621" s="163"/>
      <c r="AT621" s="158" t="s">
        <v>211</v>
      </c>
      <c r="AU621" s="158" t="s">
        <v>81</v>
      </c>
      <c r="AV621" s="13" t="s">
        <v>81</v>
      </c>
      <c r="AW621" s="13" t="s">
        <v>33</v>
      </c>
      <c r="AX621" s="13" t="s">
        <v>72</v>
      </c>
      <c r="AY621" s="158" t="s">
        <v>125</v>
      </c>
    </row>
    <row r="622" spans="2:65" s="14" customFormat="1" ht="11.25">
      <c r="B622" s="164"/>
      <c r="D622" s="151" t="s">
        <v>211</v>
      </c>
      <c r="E622" s="165" t="s">
        <v>19</v>
      </c>
      <c r="F622" s="166" t="s">
        <v>229</v>
      </c>
      <c r="H622" s="167">
        <v>23.65</v>
      </c>
      <c r="I622" s="168"/>
      <c r="L622" s="164"/>
      <c r="M622" s="169"/>
      <c r="T622" s="170"/>
      <c r="AT622" s="165" t="s">
        <v>211</v>
      </c>
      <c r="AU622" s="165" t="s">
        <v>81</v>
      </c>
      <c r="AV622" s="14" t="s">
        <v>143</v>
      </c>
      <c r="AW622" s="14" t="s">
        <v>33</v>
      </c>
      <c r="AX622" s="14" t="s">
        <v>79</v>
      </c>
      <c r="AY622" s="165" t="s">
        <v>125</v>
      </c>
    </row>
    <row r="623" spans="2:65" s="1" customFormat="1" ht="24.2" customHeight="1">
      <c r="B623" s="33"/>
      <c r="C623" s="128" t="s">
        <v>811</v>
      </c>
      <c r="D623" s="128" t="s">
        <v>128</v>
      </c>
      <c r="E623" s="129" t="s">
        <v>812</v>
      </c>
      <c r="F623" s="130" t="s">
        <v>813</v>
      </c>
      <c r="G623" s="131" t="s">
        <v>295</v>
      </c>
      <c r="H623" s="132">
        <v>4</v>
      </c>
      <c r="I623" s="133"/>
      <c r="J623" s="134">
        <f>ROUND(I623*H623,2)</f>
        <v>0</v>
      </c>
      <c r="K623" s="130" t="s">
        <v>207</v>
      </c>
      <c r="L623" s="33"/>
      <c r="M623" s="135" t="s">
        <v>19</v>
      </c>
      <c r="N623" s="136" t="s">
        <v>43</v>
      </c>
      <c r="P623" s="137">
        <f>O623*H623</f>
        <v>0</v>
      </c>
      <c r="Q623" s="137">
        <v>0</v>
      </c>
      <c r="R623" s="137">
        <f>Q623*H623</f>
        <v>0</v>
      </c>
      <c r="S623" s="137">
        <v>0.13800000000000001</v>
      </c>
      <c r="T623" s="138">
        <f>S623*H623</f>
        <v>0.55200000000000005</v>
      </c>
      <c r="AR623" s="139" t="s">
        <v>143</v>
      </c>
      <c r="AT623" s="139" t="s">
        <v>128</v>
      </c>
      <c r="AU623" s="139" t="s">
        <v>81</v>
      </c>
      <c r="AY623" s="18" t="s">
        <v>125</v>
      </c>
      <c r="BE623" s="140">
        <f>IF(N623="základní",J623,0)</f>
        <v>0</v>
      </c>
      <c r="BF623" s="140">
        <f>IF(N623="snížená",J623,0)</f>
        <v>0</v>
      </c>
      <c r="BG623" s="140">
        <f>IF(N623="zákl. přenesená",J623,0)</f>
        <v>0</v>
      </c>
      <c r="BH623" s="140">
        <f>IF(N623="sníž. přenesená",J623,0)</f>
        <v>0</v>
      </c>
      <c r="BI623" s="140">
        <f>IF(N623="nulová",J623,0)</f>
        <v>0</v>
      </c>
      <c r="BJ623" s="18" t="s">
        <v>79</v>
      </c>
      <c r="BK623" s="140">
        <f>ROUND(I623*H623,2)</f>
        <v>0</v>
      </c>
      <c r="BL623" s="18" t="s">
        <v>143</v>
      </c>
      <c r="BM623" s="139" t="s">
        <v>814</v>
      </c>
    </row>
    <row r="624" spans="2:65" s="1" customFormat="1" ht="11.25">
      <c r="B624" s="33"/>
      <c r="D624" s="146" t="s">
        <v>209</v>
      </c>
      <c r="F624" s="147" t="s">
        <v>815</v>
      </c>
      <c r="I624" s="148"/>
      <c r="L624" s="33"/>
      <c r="M624" s="149"/>
      <c r="T624" s="54"/>
      <c r="AT624" s="18" t="s">
        <v>209</v>
      </c>
      <c r="AU624" s="18" t="s">
        <v>81</v>
      </c>
    </row>
    <row r="625" spans="2:65" s="12" customFormat="1" ht="11.25">
      <c r="B625" s="150"/>
      <c r="D625" s="151" t="s">
        <v>211</v>
      </c>
      <c r="E625" s="152" t="s">
        <v>19</v>
      </c>
      <c r="F625" s="153" t="s">
        <v>816</v>
      </c>
      <c r="H625" s="152" t="s">
        <v>19</v>
      </c>
      <c r="I625" s="154"/>
      <c r="L625" s="150"/>
      <c r="M625" s="155"/>
      <c r="T625" s="156"/>
      <c r="AT625" s="152" t="s">
        <v>211</v>
      </c>
      <c r="AU625" s="152" t="s">
        <v>81</v>
      </c>
      <c r="AV625" s="12" t="s">
        <v>79</v>
      </c>
      <c r="AW625" s="12" t="s">
        <v>33</v>
      </c>
      <c r="AX625" s="12" t="s">
        <v>72</v>
      </c>
      <c r="AY625" s="152" t="s">
        <v>125</v>
      </c>
    </row>
    <row r="626" spans="2:65" s="13" customFormat="1" ht="11.25">
      <c r="B626" s="157"/>
      <c r="D626" s="151" t="s">
        <v>211</v>
      </c>
      <c r="E626" s="158" t="s">
        <v>19</v>
      </c>
      <c r="F626" s="159" t="s">
        <v>143</v>
      </c>
      <c r="H626" s="160">
        <v>4</v>
      </c>
      <c r="I626" s="161"/>
      <c r="L626" s="157"/>
      <c r="M626" s="162"/>
      <c r="T626" s="163"/>
      <c r="AT626" s="158" t="s">
        <v>211</v>
      </c>
      <c r="AU626" s="158" t="s">
        <v>81</v>
      </c>
      <c r="AV626" s="13" t="s">
        <v>81</v>
      </c>
      <c r="AW626" s="13" t="s">
        <v>33</v>
      </c>
      <c r="AX626" s="13" t="s">
        <v>79</v>
      </c>
      <c r="AY626" s="158" t="s">
        <v>125</v>
      </c>
    </row>
    <row r="627" spans="2:65" s="1" customFormat="1" ht="24.2" customHeight="1">
      <c r="B627" s="33"/>
      <c r="C627" s="128" t="s">
        <v>817</v>
      </c>
      <c r="D627" s="128" t="s">
        <v>128</v>
      </c>
      <c r="E627" s="129" t="s">
        <v>818</v>
      </c>
      <c r="F627" s="130" t="s">
        <v>819</v>
      </c>
      <c r="G627" s="131" t="s">
        <v>295</v>
      </c>
      <c r="H627" s="132">
        <v>4</v>
      </c>
      <c r="I627" s="133"/>
      <c r="J627" s="134">
        <f>ROUND(I627*H627,2)</f>
        <v>0</v>
      </c>
      <c r="K627" s="130" t="s">
        <v>207</v>
      </c>
      <c r="L627" s="33"/>
      <c r="M627" s="135" t="s">
        <v>19</v>
      </c>
      <c r="N627" s="136" t="s">
        <v>43</v>
      </c>
      <c r="P627" s="137">
        <f>O627*H627</f>
        <v>0</v>
      </c>
      <c r="Q627" s="137">
        <v>0</v>
      </c>
      <c r="R627" s="137">
        <f>Q627*H627</f>
        <v>0</v>
      </c>
      <c r="S627" s="137">
        <v>3.1E-2</v>
      </c>
      <c r="T627" s="138">
        <f>S627*H627</f>
        <v>0.124</v>
      </c>
      <c r="AR627" s="139" t="s">
        <v>143</v>
      </c>
      <c r="AT627" s="139" t="s">
        <v>128</v>
      </c>
      <c r="AU627" s="139" t="s">
        <v>81</v>
      </c>
      <c r="AY627" s="18" t="s">
        <v>125</v>
      </c>
      <c r="BE627" s="140">
        <f>IF(N627="základní",J627,0)</f>
        <v>0</v>
      </c>
      <c r="BF627" s="140">
        <f>IF(N627="snížená",J627,0)</f>
        <v>0</v>
      </c>
      <c r="BG627" s="140">
        <f>IF(N627="zákl. přenesená",J627,0)</f>
        <v>0</v>
      </c>
      <c r="BH627" s="140">
        <f>IF(N627="sníž. přenesená",J627,0)</f>
        <v>0</v>
      </c>
      <c r="BI627" s="140">
        <f>IF(N627="nulová",J627,0)</f>
        <v>0</v>
      </c>
      <c r="BJ627" s="18" t="s">
        <v>79</v>
      </c>
      <c r="BK627" s="140">
        <f>ROUND(I627*H627,2)</f>
        <v>0</v>
      </c>
      <c r="BL627" s="18" t="s">
        <v>143</v>
      </c>
      <c r="BM627" s="139" t="s">
        <v>820</v>
      </c>
    </row>
    <row r="628" spans="2:65" s="1" customFormat="1" ht="11.25">
      <c r="B628" s="33"/>
      <c r="D628" s="146" t="s">
        <v>209</v>
      </c>
      <c r="F628" s="147" t="s">
        <v>821</v>
      </c>
      <c r="I628" s="148"/>
      <c r="L628" s="33"/>
      <c r="M628" s="149"/>
      <c r="T628" s="54"/>
      <c r="AT628" s="18" t="s">
        <v>209</v>
      </c>
      <c r="AU628" s="18" t="s">
        <v>81</v>
      </c>
    </row>
    <row r="629" spans="2:65" s="12" customFormat="1" ht="11.25">
      <c r="B629" s="150"/>
      <c r="D629" s="151" t="s">
        <v>211</v>
      </c>
      <c r="E629" s="152" t="s">
        <v>19</v>
      </c>
      <c r="F629" s="153" t="s">
        <v>822</v>
      </c>
      <c r="H629" s="152" t="s">
        <v>19</v>
      </c>
      <c r="I629" s="154"/>
      <c r="L629" s="150"/>
      <c r="M629" s="155"/>
      <c r="T629" s="156"/>
      <c r="AT629" s="152" t="s">
        <v>211</v>
      </c>
      <c r="AU629" s="152" t="s">
        <v>81</v>
      </c>
      <c r="AV629" s="12" t="s">
        <v>79</v>
      </c>
      <c r="AW629" s="12" t="s">
        <v>33</v>
      </c>
      <c r="AX629" s="12" t="s">
        <v>72</v>
      </c>
      <c r="AY629" s="152" t="s">
        <v>125</v>
      </c>
    </row>
    <row r="630" spans="2:65" s="13" customFormat="1" ht="11.25">
      <c r="B630" s="157"/>
      <c r="D630" s="151" t="s">
        <v>211</v>
      </c>
      <c r="E630" s="158" t="s">
        <v>19</v>
      </c>
      <c r="F630" s="159" t="s">
        <v>143</v>
      </c>
      <c r="H630" s="160">
        <v>4</v>
      </c>
      <c r="I630" s="161"/>
      <c r="L630" s="157"/>
      <c r="M630" s="162"/>
      <c r="T630" s="163"/>
      <c r="AT630" s="158" t="s">
        <v>211</v>
      </c>
      <c r="AU630" s="158" t="s">
        <v>81</v>
      </c>
      <c r="AV630" s="13" t="s">
        <v>81</v>
      </c>
      <c r="AW630" s="13" t="s">
        <v>33</v>
      </c>
      <c r="AX630" s="13" t="s">
        <v>79</v>
      </c>
      <c r="AY630" s="158" t="s">
        <v>125</v>
      </c>
    </row>
    <row r="631" spans="2:65" s="1" customFormat="1" ht="24.2" customHeight="1">
      <c r="B631" s="33"/>
      <c r="C631" s="128" t="s">
        <v>823</v>
      </c>
      <c r="D631" s="128" t="s">
        <v>128</v>
      </c>
      <c r="E631" s="129" t="s">
        <v>824</v>
      </c>
      <c r="F631" s="130" t="s">
        <v>825</v>
      </c>
      <c r="G631" s="131" t="s">
        <v>323</v>
      </c>
      <c r="H631" s="132">
        <v>6.9</v>
      </c>
      <c r="I631" s="133"/>
      <c r="J631" s="134">
        <f>ROUND(I631*H631,2)</f>
        <v>0</v>
      </c>
      <c r="K631" s="130" t="s">
        <v>207</v>
      </c>
      <c r="L631" s="33"/>
      <c r="M631" s="135" t="s">
        <v>19</v>
      </c>
      <c r="N631" s="136" t="s">
        <v>43</v>
      </c>
      <c r="P631" s="137">
        <f>O631*H631</f>
        <v>0</v>
      </c>
      <c r="Q631" s="137">
        <v>1.47E-3</v>
      </c>
      <c r="R631" s="137">
        <f>Q631*H631</f>
        <v>1.0143000000000001E-2</v>
      </c>
      <c r="S631" s="137">
        <v>3.9E-2</v>
      </c>
      <c r="T631" s="138">
        <f>S631*H631</f>
        <v>0.26910000000000001</v>
      </c>
      <c r="AR631" s="139" t="s">
        <v>143</v>
      </c>
      <c r="AT631" s="139" t="s">
        <v>128</v>
      </c>
      <c r="AU631" s="139" t="s">
        <v>81</v>
      </c>
      <c r="AY631" s="18" t="s">
        <v>125</v>
      </c>
      <c r="BE631" s="140">
        <f>IF(N631="základní",J631,0)</f>
        <v>0</v>
      </c>
      <c r="BF631" s="140">
        <f>IF(N631="snížená",J631,0)</f>
        <v>0</v>
      </c>
      <c r="BG631" s="140">
        <f>IF(N631="zákl. přenesená",J631,0)</f>
        <v>0</v>
      </c>
      <c r="BH631" s="140">
        <f>IF(N631="sníž. přenesená",J631,0)</f>
        <v>0</v>
      </c>
      <c r="BI631" s="140">
        <f>IF(N631="nulová",J631,0)</f>
        <v>0</v>
      </c>
      <c r="BJ631" s="18" t="s">
        <v>79</v>
      </c>
      <c r="BK631" s="140">
        <f>ROUND(I631*H631,2)</f>
        <v>0</v>
      </c>
      <c r="BL631" s="18" t="s">
        <v>143</v>
      </c>
      <c r="BM631" s="139" t="s">
        <v>826</v>
      </c>
    </row>
    <row r="632" spans="2:65" s="1" customFormat="1" ht="11.25">
      <c r="B632" s="33"/>
      <c r="D632" s="146" t="s">
        <v>209</v>
      </c>
      <c r="F632" s="147" t="s">
        <v>827</v>
      </c>
      <c r="I632" s="148"/>
      <c r="L632" s="33"/>
      <c r="M632" s="149"/>
      <c r="T632" s="54"/>
      <c r="AT632" s="18" t="s">
        <v>209</v>
      </c>
      <c r="AU632" s="18" t="s">
        <v>81</v>
      </c>
    </row>
    <row r="633" spans="2:65" s="12" customFormat="1" ht="11.25">
      <c r="B633" s="150"/>
      <c r="D633" s="151" t="s">
        <v>211</v>
      </c>
      <c r="E633" s="152" t="s">
        <v>19</v>
      </c>
      <c r="F633" s="153" t="s">
        <v>828</v>
      </c>
      <c r="H633" s="152" t="s">
        <v>19</v>
      </c>
      <c r="I633" s="154"/>
      <c r="L633" s="150"/>
      <c r="M633" s="155"/>
      <c r="T633" s="156"/>
      <c r="AT633" s="152" t="s">
        <v>211</v>
      </c>
      <c r="AU633" s="152" t="s">
        <v>81</v>
      </c>
      <c r="AV633" s="12" t="s">
        <v>79</v>
      </c>
      <c r="AW633" s="12" t="s">
        <v>33</v>
      </c>
      <c r="AX633" s="12" t="s">
        <v>72</v>
      </c>
      <c r="AY633" s="152" t="s">
        <v>125</v>
      </c>
    </row>
    <row r="634" spans="2:65" s="13" customFormat="1" ht="11.25">
      <c r="B634" s="157"/>
      <c r="D634" s="151" t="s">
        <v>211</v>
      </c>
      <c r="E634" s="158" t="s">
        <v>19</v>
      </c>
      <c r="F634" s="159" t="s">
        <v>829</v>
      </c>
      <c r="H634" s="160">
        <v>1.8</v>
      </c>
      <c r="I634" s="161"/>
      <c r="L634" s="157"/>
      <c r="M634" s="162"/>
      <c r="T634" s="163"/>
      <c r="AT634" s="158" t="s">
        <v>211</v>
      </c>
      <c r="AU634" s="158" t="s">
        <v>81</v>
      </c>
      <c r="AV634" s="13" t="s">
        <v>81</v>
      </c>
      <c r="AW634" s="13" t="s">
        <v>33</v>
      </c>
      <c r="AX634" s="13" t="s">
        <v>72</v>
      </c>
      <c r="AY634" s="158" t="s">
        <v>125</v>
      </c>
    </row>
    <row r="635" spans="2:65" s="12" customFormat="1" ht="11.25">
      <c r="B635" s="150"/>
      <c r="D635" s="151" t="s">
        <v>211</v>
      </c>
      <c r="E635" s="152" t="s">
        <v>19</v>
      </c>
      <c r="F635" s="153" t="s">
        <v>830</v>
      </c>
      <c r="H635" s="152" t="s">
        <v>19</v>
      </c>
      <c r="I635" s="154"/>
      <c r="L635" s="150"/>
      <c r="M635" s="155"/>
      <c r="T635" s="156"/>
      <c r="AT635" s="152" t="s">
        <v>211</v>
      </c>
      <c r="AU635" s="152" t="s">
        <v>81</v>
      </c>
      <c r="AV635" s="12" t="s">
        <v>79</v>
      </c>
      <c r="AW635" s="12" t="s">
        <v>33</v>
      </c>
      <c r="AX635" s="12" t="s">
        <v>72</v>
      </c>
      <c r="AY635" s="152" t="s">
        <v>125</v>
      </c>
    </row>
    <row r="636" spans="2:65" s="13" customFormat="1" ht="11.25">
      <c r="B636" s="157"/>
      <c r="D636" s="151" t="s">
        <v>211</v>
      </c>
      <c r="E636" s="158" t="s">
        <v>19</v>
      </c>
      <c r="F636" s="159" t="s">
        <v>831</v>
      </c>
      <c r="H636" s="160">
        <v>2.95</v>
      </c>
      <c r="I636" s="161"/>
      <c r="L636" s="157"/>
      <c r="M636" s="162"/>
      <c r="T636" s="163"/>
      <c r="AT636" s="158" t="s">
        <v>211</v>
      </c>
      <c r="AU636" s="158" t="s">
        <v>81</v>
      </c>
      <c r="AV636" s="13" t="s">
        <v>81</v>
      </c>
      <c r="AW636" s="13" t="s">
        <v>33</v>
      </c>
      <c r="AX636" s="13" t="s">
        <v>72</v>
      </c>
      <c r="AY636" s="158" t="s">
        <v>125</v>
      </c>
    </row>
    <row r="637" spans="2:65" s="12" customFormat="1" ht="11.25">
      <c r="B637" s="150"/>
      <c r="D637" s="151" t="s">
        <v>211</v>
      </c>
      <c r="E637" s="152" t="s">
        <v>19</v>
      </c>
      <c r="F637" s="153" t="s">
        <v>832</v>
      </c>
      <c r="H637" s="152" t="s">
        <v>19</v>
      </c>
      <c r="I637" s="154"/>
      <c r="L637" s="150"/>
      <c r="M637" s="155"/>
      <c r="T637" s="156"/>
      <c r="AT637" s="152" t="s">
        <v>211</v>
      </c>
      <c r="AU637" s="152" t="s">
        <v>81</v>
      </c>
      <c r="AV637" s="12" t="s">
        <v>79</v>
      </c>
      <c r="AW637" s="12" t="s">
        <v>33</v>
      </c>
      <c r="AX637" s="12" t="s">
        <v>72</v>
      </c>
      <c r="AY637" s="152" t="s">
        <v>125</v>
      </c>
    </row>
    <row r="638" spans="2:65" s="13" customFormat="1" ht="11.25">
      <c r="B638" s="157"/>
      <c r="D638" s="151" t="s">
        <v>211</v>
      </c>
      <c r="E638" s="158" t="s">
        <v>19</v>
      </c>
      <c r="F638" s="159" t="s">
        <v>833</v>
      </c>
      <c r="H638" s="160">
        <v>2.15</v>
      </c>
      <c r="I638" s="161"/>
      <c r="L638" s="157"/>
      <c r="M638" s="162"/>
      <c r="T638" s="163"/>
      <c r="AT638" s="158" t="s">
        <v>211</v>
      </c>
      <c r="AU638" s="158" t="s">
        <v>81</v>
      </c>
      <c r="AV638" s="13" t="s">
        <v>81</v>
      </c>
      <c r="AW638" s="13" t="s">
        <v>33</v>
      </c>
      <c r="AX638" s="13" t="s">
        <v>72</v>
      </c>
      <c r="AY638" s="158" t="s">
        <v>125</v>
      </c>
    </row>
    <row r="639" spans="2:65" s="14" customFormat="1" ht="11.25">
      <c r="B639" s="164"/>
      <c r="D639" s="151" t="s">
        <v>211</v>
      </c>
      <c r="E639" s="165" t="s">
        <v>19</v>
      </c>
      <c r="F639" s="166" t="s">
        <v>229</v>
      </c>
      <c r="H639" s="167">
        <v>6.9</v>
      </c>
      <c r="I639" s="168"/>
      <c r="L639" s="164"/>
      <c r="M639" s="169"/>
      <c r="T639" s="170"/>
      <c r="AT639" s="165" t="s">
        <v>211</v>
      </c>
      <c r="AU639" s="165" t="s">
        <v>81</v>
      </c>
      <c r="AV639" s="14" t="s">
        <v>143</v>
      </c>
      <c r="AW639" s="14" t="s">
        <v>33</v>
      </c>
      <c r="AX639" s="14" t="s">
        <v>79</v>
      </c>
      <c r="AY639" s="165" t="s">
        <v>125</v>
      </c>
    </row>
    <row r="640" spans="2:65" s="1" customFormat="1" ht="24.2" customHeight="1">
      <c r="B640" s="33"/>
      <c r="C640" s="128" t="s">
        <v>834</v>
      </c>
      <c r="D640" s="128" t="s">
        <v>128</v>
      </c>
      <c r="E640" s="129" t="s">
        <v>835</v>
      </c>
      <c r="F640" s="130" t="s">
        <v>836</v>
      </c>
      <c r="G640" s="131" t="s">
        <v>323</v>
      </c>
      <c r="H640" s="132">
        <v>3.5</v>
      </c>
      <c r="I640" s="133"/>
      <c r="J640" s="134">
        <f>ROUND(I640*H640,2)</f>
        <v>0</v>
      </c>
      <c r="K640" s="130" t="s">
        <v>207</v>
      </c>
      <c r="L640" s="33"/>
      <c r="M640" s="135" t="s">
        <v>19</v>
      </c>
      <c r="N640" s="136" t="s">
        <v>43</v>
      </c>
      <c r="P640" s="137">
        <f>O640*H640</f>
        <v>0</v>
      </c>
      <c r="Q640" s="137">
        <v>2.4399999999999999E-3</v>
      </c>
      <c r="R640" s="137">
        <f>Q640*H640</f>
        <v>8.539999999999999E-3</v>
      </c>
      <c r="S640" s="137">
        <v>5.6000000000000001E-2</v>
      </c>
      <c r="T640" s="138">
        <f>S640*H640</f>
        <v>0.19600000000000001</v>
      </c>
      <c r="AR640" s="139" t="s">
        <v>143</v>
      </c>
      <c r="AT640" s="139" t="s">
        <v>128</v>
      </c>
      <c r="AU640" s="139" t="s">
        <v>81</v>
      </c>
      <c r="AY640" s="18" t="s">
        <v>125</v>
      </c>
      <c r="BE640" s="140">
        <f>IF(N640="základní",J640,0)</f>
        <v>0</v>
      </c>
      <c r="BF640" s="140">
        <f>IF(N640="snížená",J640,0)</f>
        <v>0</v>
      </c>
      <c r="BG640" s="140">
        <f>IF(N640="zákl. přenesená",J640,0)</f>
        <v>0</v>
      </c>
      <c r="BH640" s="140">
        <f>IF(N640="sníž. přenesená",J640,0)</f>
        <v>0</v>
      </c>
      <c r="BI640" s="140">
        <f>IF(N640="nulová",J640,0)</f>
        <v>0</v>
      </c>
      <c r="BJ640" s="18" t="s">
        <v>79</v>
      </c>
      <c r="BK640" s="140">
        <f>ROUND(I640*H640,2)</f>
        <v>0</v>
      </c>
      <c r="BL640" s="18" t="s">
        <v>143</v>
      </c>
      <c r="BM640" s="139" t="s">
        <v>837</v>
      </c>
    </row>
    <row r="641" spans="2:65" s="1" customFormat="1" ht="11.25">
      <c r="B641" s="33"/>
      <c r="D641" s="146" t="s">
        <v>209</v>
      </c>
      <c r="F641" s="147" t="s">
        <v>838</v>
      </c>
      <c r="I641" s="148"/>
      <c r="L641" s="33"/>
      <c r="M641" s="149"/>
      <c r="T641" s="54"/>
      <c r="AT641" s="18" t="s">
        <v>209</v>
      </c>
      <c r="AU641" s="18" t="s">
        <v>81</v>
      </c>
    </row>
    <row r="642" spans="2:65" s="12" customFormat="1" ht="11.25">
      <c r="B642" s="150"/>
      <c r="D642" s="151" t="s">
        <v>211</v>
      </c>
      <c r="E642" s="152" t="s">
        <v>19</v>
      </c>
      <c r="F642" s="153" t="s">
        <v>730</v>
      </c>
      <c r="H642" s="152" t="s">
        <v>19</v>
      </c>
      <c r="I642" s="154"/>
      <c r="L642" s="150"/>
      <c r="M642" s="155"/>
      <c r="T642" s="156"/>
      <c r="AT642" s="152" t="s">
        <v>211</v>
      </c>
      <c r="AU642" s="152" t="s">
        <v>81</v>
      </c>
      <c r="AV642" s="12" t="s">
        <v>79</v>
      </c>
      <c r="AW642" s="12" t="s">
        <v>33</v>
      </c>
      <c r="AX642" s="12" t="s">
        <v>72</v>
      </c>
      <c r="AY642" s="152" t="s">
        <v>125</v>
      </c>
    </row>
    <row r="643" spans="2:65" s="13" customFormat="1" ht="11.25">
      <c r="B643" s="157"/>
      <c r="D643" s="151" t="s">
        <v>211</v>
      </c>
      <c r="E643" s="158" t="s">
        <v>19</v>
      </c>
      <c r="F643" s="159" t="s">
        <v>839</v>
      </c>
      <c r="H643" s="160">
        <v>2.4</v>
      </c>
      <c r="I643" s="161"/>
      <c r="L643" s="157"/>
      <c r="M643" s="162"/>
      <c r="T643" s="163"/>
      <c r="AT643" s="158" t="s">
        <v>211</v>
      </c>
      <c r="AU643" s="158" t="s">
        <v>81</v>
      </c>
      <c r="AV643" s="13" t="s">
        <v>81</v>
      </c>
      <c r="AW643" s="13" t="s">
        <v>33</v>
      </c>
      <c r="AX643" s="13" t="s">
        <v>72</v>
      </c>
      <c r="AY643" s="158" t="s">
        <v>125</v>
      </c>
    </row>
    <row r="644" spans="2:65" s="12" customFormat="1" ht="11.25">
      <c r="B644" s="150"/>
      <c r="D644" s="151" t="s">
        <v>211</v>
      </c>
      <c r="E644" s="152" t="s">
        <v>19</v>
      </c>
      <c r="F644" s="153" t="s">
        <v>828</v>
      </c>
      <c r="H644" s="152" t="s">
        <v>19</v>
      </c>
      <c r="I644" s="154"/>
      <c r="L644" s="150"/>
      <c r="M644" s="155"/>
      <c r="T644" s="156"/>
      <c r="AT644" s="152" t="s">
        <v>211</v>
      </c>
      <c r="AU644" s="152" t="s">
        <v>81</v>
      </c>
      <c r="AV644" s="12" t="s">
        <v>79</v>
      </c>
      <c r="AW644" s="12" t="s">
        <v>33</v>
      </c>
      <c r="AX644" s="12" t="s">
        <v>72</v>
      </c>
      <c r="AY644" s="152" t="s">
        <v>125</v>
      </c>
    </row>
    <row r="645" spans="2:65" s="13" customFormat="1" ht="11.25">
      <c r="B645" s="157"/>
      <c r="D645" s="151" t="s">
        <v>211</v>
      </c>
      <c r="E645" s="158" t="s">
        <v>19</v>
      </c>
      <c r="F645" s="159" t="s">
        <v>840</v>
      </c>
      <c r="H645" s="160">
        <v>0.4</v>
      </c>
      <c r="I645" s="161"/>
      <c r="L645" s="157"/>
      <c r="M645" s="162"/>
      <c r="T645" s="163"/>
      <c r="AT645" s="158" t="s">
        <v>211</v>
      </c>
      <c r="AU645" s="158" t="s">
        <v>81</v>
      </c>
      <c r="AV645" s="13" t="s">
        <v>81</v>
      </c>
      <c r="AW645" s="13" t="s">
        <v>33</v>
      </c>
      <c r="AX645" s="13" t="s">
        <v>72</v>
      </c>
      <c r="AY645" s="158" t="s">
        <v>125</v>
      </c>
    </row>
    <row r="646" spans="2:65" s="12" customFormat="1" ht="11.25">
      <c r="B646" s="150"/>
      <c r="D646" s="151" t="s">
        <v>211</v>
      </c>
      <c r="E646" s="152" t="s">
        <v>19</v>
      </c>
      <c r="F646" s="153" t="s">
        <v>830</v>
      </c>
      <c r="H646" s="152" t="s">
        <v>19</v>
      </c>
      <c r="I646" s="154"/>
      <c r="L646" s="150"/>
      <c r="M646" s="155"/>
      <c r="T646" s="156"/>
      <c r="AT646" s="152" t="s">
        <v>211</v>
      </c>
      <c r="AU646" s="152" t="s">
        <v>81</v>
      </c>
      <c r="AV646" s="12" t="s">
        <v>79</v>
      </c>
      <c r="AW646" s="12" t="s">
        <v>33</v>
      </c>
      <c r="AX646" s="12" t="s">
        <v>72</v>
      </c>
      <c r="AY646" s="152" t="s">
        <v>125</v>
      </c>
    </row>
    <row r="647" spans="2:65" s="13" customFormat="1" ht="11.25">
      <c r="B647" s="157"/>
      <c r="D647" s="151" t="s">
        <v>211</v>
      </c>
      <c r="E647" s="158" t="s">
        <v>19</v>
      </c>
      <c r="F647" s="159" t="s">
        <v>841</v>
      </c>
      <c r="H647" s="160">
        <v>0.35</v>
      </c>
      <c r="I647" s="161"/>
      <c r="L647" s="157"/>
      <c r="M647" s="162"/>
      <c r="T647" s="163"/>
      <c r="AT647" s="158" t="s">
        <v>211</v>
      </c>
      <c r="AU647" s="158" t="s">
        <v>81</v>
      </c>
      <c r="AV647" s="13" t="s">
        <v>81</v>
      </c>
      <c r="AW647" s="13" t="s">
        <v>33</v>
      </c>
      <c r="AX647" s="13" t="s">
        <v>72</v>
      </c>
      <c r="AY647" s="158" t="s">
        <v>125</v>
      </c>
    </row>
    <row r="648" spans="2:65" s="12" customFormat="1" ht="11.25">
      <c r="B648" s="150"/>
      <c r="D648" s="151" t="s">
        <v>211</v>
      </c>
      <c r="E648" s="152" t="s">
        <v>19</v>
      </c>
      <c r="F648" s="153" t="s">
        <v>832</v>
      </c>
      <c r="H648" s="152" t="s">
        <v>19</v>
      </c>
      <c r="I648" s="154"/>
      <c r="L648" s="150"/>
      <c r="M648" s="155"/>
      <c r="T648" s="156"/>
      <c r="AT648" s="152" t="s">
        <v>211</v>
      </c>
      <c r="AU648" s="152" t="s">
        <v>81</v>
      </c>
      <c r="AV648" s="12" t="s">
        <v>79</v>
      </c>
      <c r="AW648" s="12" t="s">
        <v>33</v>
      </c>
      <c r="AX648" s="12" t="s">
        <v>72</v>
      </c>
      <c r="AY648" s="152" t="s">
        <v>125</v>
      </c>
    </row>
    <row r="649" spans="2:65" s="13" customFormat="1" ht="11.25">
      <c r="B649" s="157"/>
      <c r="D649" s="151" t="s">
        <v>211</v>
      </c>
      <c r="E649" s="158" t="s">
        <v>19</v>
      </c>
      <c r="F649" s="159" t="s">
        <v>841</v>
      </c>
      <c r="H649" s="160">
        <v>0.35</v>
      </c>
      <c r="I649" s="161"/>
      <c r="L649" s="157"/>
      <c r="M649" s="162"/>
      <c r="T649" s="163"/>
      <c r="AT649" s="158" t="s">
        <v>211</v>
      </c>
      <c r="AU649" s="158" t="s">
        <v>81</v>
      </c>
      <c r="AV649" s="13" t="s">
        <v>81</v>
      </c>
      <c r="AW649" s="13" t="s">
        <v>33</v>
      </c>
      <c r="AX649" s="13" t="s">
        <v>72</v>
      </c>
      <c r="AY649" s="158" t="s">
        <v>125</v>
      </c>
    </row>
    <row r="650" spans="2:65" s="14" customFormat="1" ht="11.25">
      <c r="B650" s="164"/>
      <c r="D650" s="151" t="s">
        <v>211</v>
      </c>
      <c r="E650" s="165" t="s">
        <v>19</v>
      </c>
      <c r="F650" s="166" t="s">
        <v>229</v>
      </c>
      <c r="H650" s="167">
        <v>3.5</v>
      </c>
      <c r="I650" s="168"/>
      <c r="L650" s="164"/>
      <c r="M650" s="169"/>
      <c r="T650" s="170"/>
      <c r="AT650" s="165" t="s">
        <v>211</v>
      </c>
      <c r="AU650" s="165" t="s">
        <v>81</v>
      </c>
      <c r="AV650" s="14" t="s">
        <v>143</v>
      </c>
      <c r="AW650" s="14" t="s">
        <v>33</v>
      </c>
      <c r="AX650" s="14" t="s">
        <v>79</v>
      </c>
      <c r="AY650" s="165" t="s">
        <v>125</v>
      </c>
    </row>
    <row r="651" spans="2:65" s="1" customFormat="1" ht="24.2" customHeight="1">
      <c r="B651" s="33"/>
      <c r="C651" s="128" t="s">
        <v>842</v>
      </c>
      <c r="D651" s="128" t="s">
        <v>128</v>
      </c>
      <c r="E651" s="129" t="s">
        <v>843</v>
      </c>
      <c r="F651" s="130" t="s">
        <v>844</v>
      </c>
      <c r="G651" s="131" t="s">
        <v>323</v>
      </c>
      <c r="H651" s="132">
        <v>2.8</v>
      </c>
      <c r="I651" s="133"/>
      <c r="J651" s="134">
        <f>ROUND(I651*H651,2)</f>
        <v>0</v>
      </c>
      <c r="K651" s="130" t="s">
        <v>207</v>
      </c>
      <c r="L651" s="33"/>
      <c r="M651" s="135" t="s">
        <v>19</v>
      </c>
      <c r="N651" s="136" t="s">
        <v>43</v>
      </c>
      <c r="P651" s="137">
        <f>O651*H651</f>
        <v>0</v>
      </c>
      <c r="Q651" s="137">
        <v>3.0999999999999999E-3</v>
      </c>
      <c r="R651" s="137">
        <f>Q651*H651</f>
        <v>8.6799999999999985E-3</v>
      </c>
      <c r="S651" s="137">
        <v>8.6999999999999994E-2</v>
      </c>
      <c r="T651" s="138">
        <f>S651*H651</f>
        <v>0.24359999999999996</v>
      </c>
      <c r="AR651" s="139" t="s">
        <v>143</v>
      </c>
      <c r="AT651" s="139" t="s">
        <v>128</v>
      </c>
      <c r="AU651" s="139" t="s">
        <v>81</v>
      </c>
      <c r="AY651" s="18" t="s">
        <v>125</v>
      </c>
      <c r="BE651" s="140">
        <f>IF(N651="základní",J651,0)</f>
        <v>0</v>
      </c>
      <c r="BF651" s="140">
        <f>IF(N651="snížená",J651,0)</f>
        <v>0</v>
      </c>
      <c r="BG651" s="140">
        <f>IF(N651="zákl. přenesená",J651,0)</f>
        <v>0</v>
      </c>
      <c r="BH651" s="140">
        <f>IF(N651="sníž. přenesená",J651,0)</f>
        <v>0</v>
      </c>
      <c r="BI651" s="140">
        <f>IF(N651="nulová",J651,0)</f>
        <v>0</v>
      </c>
      <c r="BJ651" s="18" t="s">
        <v>79</v>
      </c>
      <c r="BK651" s="140">
        <f>ROUND(I651*H651,2)</f>
        <v>0</v>
      </c>
      <c r="BL651" s="18" t="s">
        <v>143</v>
      </c>
      <c r="BM651" s="139" t="s">
        <v>845</v>
      </c>
    </row>
    <row r="652" spans="2:65" s="1" customFormat="1" ht="11.25">
      <c r="B652" s="33"/>
      <c r="D652" s="146" t="s">
        <v>209</v>
      </c>
      <c r="F652" s="147" t="s">
        <v>846</v>
      </c>
      <c r="I652" s="148"/>
      <c r="L652" s="33"/>
      <c r="M652" s="149"/>
      <c r="T652" s="54"/>
      <c r="AT652" s="18" t="s">
        <v>209</v>
      </c>
      <c r="AU652" s="18" t="s">
        <v>81</v>
      </c>
    </row>
    <row r="653" spans="2:65" s="12" customFormat="1" ht="11.25">
      <c r="B653" s="150"/>
      <c r="D653" s="151" t="s">
        <v>211</v>
      </c>
      <c r="E653" s="152" t="s">
        <v>19</v>
      </c>
      <c r="F653" s="153" t="s">
        <v>830</v>
      </c>
      <c r="H653" s="152" t="s">
        <v>19</v>
      </c>
      <c r="I653" s="154"/>
      <c r="L653" s="150"/>
      <c r="M653" s="155"/>
      <c r="T653" s="156"/>
      <c r="AT653" s="152" t="s">
        <v>211</v>
      </c>
      <c r="AU653" s="152" t="s">
        <v>81</v>
      </c>
      <c r="AV653" s="12" t="s">
        <v>79</v>
      </c>
      <c r="AW653" s="12" t="s">
        <v>33</v>
      </c>
      <c r="AX653" s="12" t="s">
        <v>72</v>
      </c>
      <c r="AY653" s="152" t="s">
        <v>125</v>
      </c>
    </row>
    <row r="654" spans="2:65" s="13" customFormat="1" ht="11.25">
      <c r="B654" s="157"/>
      <c r="D654" s="151" t="s">
        <v>211</v>
      </c>
      <c r="E654" s="158" t="s">
        <v>19</v>
      </c>
      <c r="F654" s="159" t="s">
        <v>847</v>
      </c>
      <c r="H654" s="160">
        <v>1.4</v>
      </c>
      <c r="I654" s="161"/>
      <c r="L654" s="157"/>
      <c r="M654" s="162"/>
      <c r="T654" s="163"/>
      <c r="AT654" s="158" t="s">
        <v>211</v>
      </c>
      <c r="AU654" s="158" t="s">
        <v>81</v>
      </c>
      <c r="AV654" s="13" t="s">
        <v>81</v>
      </c>
      <c r="AW654" s="13" t="s">
        <v>33</v>
      </c>
      <c r="AX654" s="13" t="s">
        <v>72</v>
      </c>
      <c r="AY654" s="158" t="s">
        <v>125</v>
      </c>
    </row>
    <row r="655" spans="2:65" s="12" customFormat="1" ht="11.25">
      <c r="B655" s="150"/>
      <c r="D655" s="151" t="s">
        <v>211</v>
      </c>
      <c r="E655" s="152" t="s">
        <v>19</v>
      </c>
      <c r="F655" s="153" t="s">
        <v>832</v>
      </c>
      <c r="H655" s="152" t="s">
        <v>19</v>
      </c>
      <c r="I655" s="154"/>
      <c r="L655" s="150"/>
      <c r="M655" s="155"/>
      <c r="T655" s="156"/>
      <c r="AT655" s="152" t="s">
        <v>211</v>
      </c>
      <c r="AU655" s="152" t="s">
        <v>81</v>
      </c>
      <c r="AV655" s="12" t="s">
        <v>79</v>
      </c>
      <c r="AW655" s="12" t="s">
        <v>33</v>
      </c>
      <c r="AX655" s="12" t="s">
        <v>72</v>
      </c>
      <c r="AY655" s="152" t="s">
        <v>125</v>
      </c>
    </row>
    <row r="656" spans="2:65" s="13" customFormat="1" ht="11.25">
      <c r="B656" s="157"/>
      <c r="D656" s="151" t="s">
        <v>211</v>
      </c>
      <c r="E656" s="158" t="s">
        <v>19</v>
      </c>
      <c r="F656" s="159" t="s">
        <v>847</v>
      </c>
      <c r="H656" s="160">
        <v>1.4</v>
      </c>
      <c r="I656" s="161"/>
      <c r="L656" s="157"/>
      <c r="M656" s="162"/>
      <c r="T656" s="163"/>
      <c r="AT656" s="158" t="s">
        <v>211</v>
      </c>
      <c r="AU656" s="158" t="s">
        <v>81</v>
      </c>
      <c r="AV656" s="13" t="s">
        <v>81</v>
      </c>
      <c r="AW656" s="13" t="s">
        <v>33</v>
      </c>
      <c r="AX656" s="13" t="s">
        <v>72</v>
      </c>
      <c r="AY656" s="158" t="s">
        <v>125</v>
      </c>
    </row>
    <row r="657" spans="2:65" s="14" customFormat="1" ht="11.25">
      <c r="B657" s="164"/>
      <c r="D657" s="151" t="s">
        <v>211</v>
      </c>
      <c r="E657" s="165" t="s">
        <v>19</v>
      </c>
      <c r="F657" s="166" t="s">
        <v>229</v>
      </c>
      <c r="H657" s="167">
        <v>2.8</v>
      </c>
      <c r="I657" s="168"/>
      <c r="L657" s="164"/>
      <c r="M657" s="169"/>
      <c r="T657" s="170"/>
      <c r="AT657" s="165" t="s">
        <v>211</v>
      </c>
      <c r="AU657" s="165" t="s">
        <v>81</v>
      </c>
      <c r="AV657" s="14" t="s">
        <v>143</v>
      </c>
      <c r="AW657" s="14" t="s">
        <v>33</v>
      </c>
      <c r="AX657" s="14" t="s">
        <v>79</v>
      </c>
      <c r="AY657" s="165" t="s">
        <v>125</v>
      </c>
    </row>
    <row r="658" spans="2:65" s="1" customFormat="1" ht="24.2" customHeight="1">
      <c r="B658" s="33"/>
      <c r="C658" s="128" t="s">
        <v>848</v>
      </c>
      <c r="D658" s="128" t="s">
        <v>128</v>
      </c>
      <c r="E658" s="129" t="s">
        <v>849</v>
      </c>
      <c r="F658" s="130" t="s">
        <v>850</v>
      </c>
      <c r="G658" s="131" t="s">
        <v>323</v>
      </c>
      <c r="H658" s="132">
        <v>0.1</v>
      </c>
      <c r="I658" s="133"/>
      <c r="J658" s="134">
        <f>ROUND(I658*H658,2)</f>
        <v>0</v>
      </c>
      <c r="K658" s="130" t="s">
        <v>207</v>
      </c>
      <c r="L658" s="33"/>
      <c r="M658" s="135" t="s">
        <v>19</v>
      </c>
      <c r="N658" s="136" t="s">
        <v>43</v>
      </c>
      <c r="P658" s="137">
        <f>O658*H658</f>
        <v>0</v>
      </c>
      <c r="Q658" s="137">
        <v>3.5999999999999999E-3</v>
      </c>
      <c r="R658" s="137">
        <f>Q658*H658</f>
        <v>3.6000000000000002E-4</v>
      </c>
      <c r="S658" s="137">
        <v>0.16</v>
      </c>
      <c r="T658" s="138">
        <f>S658*H658</f>
        <v>1.6E-2</v>
      </c>
      <c r="AR658" s="139" t="s">
        <v>143</v>
      </c>
      <c r="AT658" s="139" t="s">
        <v>128</v>
      </c>
      <c r="AU658" s="139" t="s">
        <v>81</v>
      </c>
      <c r="AY658" s="18" t="s">
        <v>125</v>
      </c>
      <c r="BE658" s="140">
        <f>IF(N658="základní",J658,0)</f>
        <v>0</v>
      </c>
      <c r="BF658" s="140">
        <f>IF(N658="snížená",J658,0)</f>
        <v>0</v>
      </c>
      <c r="BG658" s="140">
        <f>IF(N658="zákl. přenesená",J658,0)</f>
        <v>0</v>
      </c>
      <c r="BH658" s="140">
        <f>IF(N658="sníž. přenesená",J658,0)</f>
        <v>0</v>
      </c>
      <c r="BI658" s="140">
        <f>IF(N658="nulová",J658,0)</f>
        <v>0</v>
      </c>
      <c r="BJ658" s="18" t="s">
        <v>79</v>
      </c>
      <c r="BK658" s="140">
        <f>ROUND(I658*H658,2)</f>
        <v>0</v>
      </c>
      <c r="BL658" s="18" t="s">
        <v>143</v>
      </c>
      <c r="BM658" s="139" t="s">
        <v>851</v>
      </c>
    </row>
    <row r="659" spans="2:65" s="1" customFormat="1" ht="11.25">
      <c r="B659" s="33"/>
      <c r="D659" s="146" t="s">
        <v>209</v>
      </c>
      <c r="F659" s="147" t="s">
        <v>852</v>
      </c>
      <c r="I659" s="148"/>
      <c r="L659" s="33"/>
      <c r="M659" s="149"/>
      <c r="T659" s="54"/>
      <c r="AT659" s="18" t="s">
        <v>209</v>
      </c>
      <c r="AU659" s="18" t="s">
        <v>81</v>
      </c>
    </row>
    <row r="660" spans="2:65" s="12" customFormat="1" ht="11.25">
      <c r="B660" s="150"/>
      <c r="D660" s="151" t="s">
        <v>211</v>
      </c>
      <c r="E660" s="152" t="s">
        <v>19</v>
      </c>
      <c r="F660" s="153" t="s">
        <v>828</v>
      </c>
      <c r="H660" s="152" t="s">
        <v>19</v>
      </c>
      <c r="I660" s="154"/>
      <c r="L660" s="150"/>
      <c r="M660" s="155"/>
      <c r="T660" s="156"/>
      <c r="AT660" s="152" t="s">
        <v>211</v>
      </c>
      <c r="AU660" s="152" t="s">
        <v>81</v>
      </c>
      <c r="AV660" s="12" t="s">
        <v>79</v>
      </c>
      <c r="AW660" s="12" t="s">
        <v>33</v>
      </c>
      <c r="AX660" s="12" t="s">
        <v>72</v>
      </c>
      <c r="AY660" s="152" t="s">
        <v>125</v>
      </c>
    </row>
    <row r="661" spans="2:65" s="13" customFormat="1" ht="11.25">
      <c r="B661" s="157"/>
      <c r="D661" s="151" t="s">
        <v>211</v>
      </c>
      <c r="E661" s="158" t="s">
        <v>19</v>
      </c>
      <c r="F661" s="159" t="s">
        <v>853</v>
      </c>
      <c r="H661" s="160">
        <v>0.1</v>
      </c>
      <c r="I661" s="161"/>
      <c r="L661" s="157"/>
      <c r="M661" s="162"/>
      <c r="T661" s="163"/>
      <c r="AT661" s="158" t="s">
        <v>211</v>
      </c>
      <c r="AU661" s="158" t="s">
        <v>81</v>
      </c>
      <c r="AV661" s="13" t="s">
        <v>81</v>
      </c>
      <c r="AW661" s="13" t="s">
        <v>33</v>
      </c>
      <c r="AX661" s="13" t="s">
        <v>79</v>
      </c>
      <c r="AY661" s="158" t="s">
        <v>125</v>
      </c>
    </row>
    <row r="662" spans="2:65" s="1" customFormat="1" ht="24.2" customHeight="1">
      <c r="B662" s="33"/>
      <c r="C662" s="128" t="s">
        <v>854</v>
      </c>
      <c r="D662" s="128" t="s">
        <v>128</v>
      </c>
      <c r="E662" s="129" t="s">
        <v>855</v>
      </c>
      <c r="F662" s="130" t="s">
        <v>856</v>
      </c>
      <c r="G662" s="131" t="s">
        <v>323</v>
      </c>
      <c r="H662" s="132">
        <v>16</v>
      </c>
      <c r="I662" s="133"/>
      <c r="J662" s="134">
        <f>ROUND(I662*H662,2)</f>
        <v>0</v>
      </c>
      <c r="K662" s="130" t="s">
        <v>207</v>
      </c>
      <c r="L662" s="33"/>
      <c r="M662" s="135" t="s">
        <v>19</v>
      </c>
      <c r="N662" s="136" t="s">
        <v>43</v>
      </c>
      <c r="P662" s="137">
        <f>O662*H662</f>
        <v>0</v>
      </c>
      <c r="Q662" s="137">
        <v>2.0000000000000001E-4</v>
      </c>
      <c r="R662" s="137">
        <f>Q662*H662</f>
        <v>3.2000000000000002E-3</v>
      </c>
      <c r="S662" s="137">
        <v>0</v>
      </c>
      <c r="T662" s="138">
        <f>S662*H662</f>
        <v>0</v>
      </c>
      <c r="AR662" s="139" t="s">
        <v>143</v>
      </c>
      <c r="AT662" s="139" t="s">
        <v>128</v>
      </c>
      <c r="AU662" s="139" t="s">
        <v>81</v>
      </c>
      <c r="AY662" s="18" t="s">
        <v>125</v>
      </c>
      <c r="BE662" s="140">
        <f>IF(N662="základní",J662,0)</f>
        <v>0</v>
      </c>
      <c r="BF662" s="140">
        <f>IF(N662="snížená",J662,0)</f>
        <v>0</v>
      </c>
      <c r="BG662" s="140">
        <f>IF(N662="zákl. přenesená",J662,0)</f>
        <v>0</v>
      </c>
      <c r="BH662" s="140">
        <f>IF(N662="sníž. přenesená",J662,0)</f>
        <v>0</v>
      </c>
      <c r="BI662" s="140">
        <f>IF(N662="nulová",J662,0)</f>
        <v>0</v>
      </c>
      <c r="BJ662" s="18" t="s">
        <v>79</v>
      </c>
      <c r="BK662" s="140">
        <f>ROUND(I662*H662,2)</f>
        <v>0</v>
      </c>
      <c r="BL662" s="18" t="s">
        <v>143</v>
      </c>
      <c r="BM662" s="139" t="s">
        <v>857</v>
      </c>
    </row>
    <row r="663" spans="2:65" s="1" customFormat="1" ht="11.25">
      <c r="B663" s="33"/>
      <c r="D663" s="146" t="s">
        <v>209</v>
      </c>
      <c r="F663" s="147" t="s">
        <v>858</v>
      </c>
      <c r="I663" s="148"/>
      <c r="L663" s="33"/>
      <c r="M663" s="149"/>
      <c r="T663" s="54"/>
      <c r="AT663" s="18" t="s">
        <v>209</v>
      </c>
      <c r="AU663" s="18" t="s">
        <v>81</v>
      </c>
    </row>
    <row r="664" spans="2:65" s="12" customFormat="1" ht="11.25">
      <c r="B664" s="150"/>
      <c r="D664" s="151" t="s">
        <v>211</v>
      </c>
      <c r="E664" s="152" t="s">
        <v>19</v>
      </c>
      <c r="F664" s="153" t="s">
        <v>859</v>
      </c>
      <c r="H664" s="152" t="s">
        <v>19</v>
      </c>
      <c r="I664" s="154"/>
      <c r="L664" s="150"/>
      <c r="M664" s="155"/>
      <c r="T664" s="156"/>
      <c r="AT664" s="152" t="s">
        <v>211</v>
      </c>
      <c r="AU664" s="152" t="s">
        <v>81</v>
      </c>
      <c r="AV664" s="12" t="s">
        <v>79</v>
      </c>
      <c r="AW664" s="12" t="s">
        <v>33</v>
      </c>
      <c r="AX664" s="12" t="s">
        <v>72</v>
      </c>
      <c r="AY664" s="152" t="s">
        <v>125</v>
      </c>
    </row>
    <row r="665" spans="2:65" s="13" customFormat="1" ht="11.25">
      <c r="B665" s="157"/>
      <c r="D665" s="151" t="s">
        <v>211</v>
      </c>
      <c r="E665" s="158" t="s">
        <v>19</v>
      </c>
      <c r="F665" s="159" t="s">
        <v>860</v>
      </c>
      <c r="H665" s="160">
        <v>8</v>
      </c>
      <c r="I665" s="161"/>
      <c r="L665" s="157"/>
      <c r="M665" s="162"/>
      <c r="T665" s="163"/>
      <c r="AT665" s="158" t="s">
        <v>211</v>
      </c>
      <c r="AU665" s="158" t="s">
        <v>81</v>
      </c>
      <c r="AV665" s="13" t="s">
        <v>81</v>
      </c>
      <c r="AW665" s="13" t="s">
        <v>33</v>
      </c>
      <c r="AX665" s="13" t="s">
        <v>72</v>
      </c>
      <c r="AY665" s="158" t="s">
        <v>125</v>
      </c>
    </row>
    <row r="666" spans="2:65" s="12" customFormat="1" ht="11.25">
      <c r="B666" s="150"/>
      <c r="D666" s="151" t="s">
        <v>211</v>
      </c>
      <c r="E666" s="152" t="s">
        <v>19</v>
      </c>
      <c r="F666" s="153" t="s">
        <v>861</v>
      </c>
      <c r="H666" s="152" t="s">
        <v>19</v>
      </c>
      <c r="I666" s="154"/>
      <c r="L666" s="150"/>
      <c r="M666" s="155"/>
      <c r="T666" s="156"/>
      <c r="AT666" s="152" t="s">
        <v>211</v>
      </c>
      <c r="AU666" s="152" t="s">
        <v>81</v>
      </c>
      <c r="AV666" s="12" t="s">
        <v>79</v>
      </c>
      <c r="AW666" s="12" t="s">
        <v>33</v>
      </c>
      <c r="AX666" s="12" t="s">
        <v>72</v>
      </c>
      <c r="AY666" s="152" t="s">
        <v>125</v>
      </c>
    </row>
    <row r="667" spans="2:65" s="13" customFormat="1" ht="11.25">
      <c r="B667" s="157"/>
      <c r="D667" s="151" t="s">
        <v>211</v>
      </c>
      <c r="E667" s="158" t="s">
        <v>19</v>
      </c>
      <c r="F667" s="159" t="s">
        <v>860</v>
      </c>
      <c r="H667" s="160">
        <v>8</v>
      </c>
      <c r="I667" s="161"/>
      <c r="L667" s="157"/>
      <c r="M667" s="162"/>
      <c r="T667" s="163"/>
      <c r="AT667" s="158" t="s">
        <v>211</v>
      </c>
      <c r="AU667" s="158" t="s">
        <v>81</v>
      </c>
      <c r="AV667" s="13" t="s">
        <v>81</v>
      </c>
      <c r="AW667" s="13" t="s">
        <v>33</v>
      </c>
      <c r="AX667" s="13" t="s">
        <v>72</v>
      </c>
      <c r="AY667" s="158" t="s">
        <v>125</v>
      </c>
    </row>
    <row r="668" spans="2:65" s="14" customFormat="1" ht="11.25">
      <c r="B668" s="164"/>
      <c r="D668" s="151" t="s">
        <v>211</v>
      </c>
      <c r="E668" s="165" t="s">
        <v>19</v>
      </c>
      <c r="F668" s="166" t="s">
        <v>229</v>
      </c>
      <c r="H668" s="167">
        <v>16</v>
      </c>
      <c r="I668" s="168"/>
      <c r="L668" s="164"/>
      <c r="M668" s="169"/>
      <c r="T668" s="170"/>
      <c r="AT668" s="165" t="s">
        <v>211</v>
      </c>
      <c r="AU668" s="165" t="s">
        <v>81</v>
      </c>
      <c r="AV668" s="14" t="s">
        <v>143</v>
      </c>
      <c r="AW668" s="14" t="s">
        <v>33</v>
      </c>
      <c r="AX668" s="14" t="s">
        <v>79</v>
      </c>
      <c r="AY668" s="165" t="s">
        <v>125</v>
      </c>
    </row>
    <row r="669" spans="2:65" s="1" customFormat="1" ht="24.2" customHeight="1">
      <c r="B669" s="33"/>
      <c r="C669" s="128" t="s">
        <v>862</v>
      </c>
      <c r="D669" s="128" t="s">
        <v>128</v>
      </c>
      <c r="E669" s="129" t="s">
        <v>863</v>
      </c>
      <c r="F669" s="130" t="s">
        <v>864</v>
      </c>
      <c r="G669" s="131" t="s">
        <v>323</v>
      </c>
      <c r="H669" s="132">
        <v>6.28</v>
      </c>
      <c r="I669" s="133"/>
      <c r="J669" s="134">
        <f>ROUND(I669*H669,2)</f>
        <v>0</v>
      </c>
      <c r="K669" s="130" t="s">
        <v>207</v>
      </c>
      <c r="L669" s="33"/>
      <c r="M669" s="135" t="s">
        <v>19</v>
      </c>
      <c r="N669" s="136" t="s">
        <v>43</v>
      </c>
      <c r="P669" s="137">
        <f>O669*H669</f>
        <v>0</v>
      </c>
      <c r="Q669" s="137">
        <v>4.2000000000000002E-4</v>
      </c>
      <c r="R669" s="137">
        <f>Q669*H669</f>
        <v>2.6376000000000004E-3</v>
      </c>
      <c r="S669" s="137">
        <v>0</v>
      </c>
      <c r="T669" s="138">
        <f>S669*H669</f>
        <v>0</v>
      </c>
      <c r="AR669" s="139" t="s">
        <v>143</v>
      </c>
      <c r="AT669" s="139" t="s">
        <v>128</v>
      </c>
      <c r="AU669" s="139" t="s">
        <v>81</v>
      </c>
      <c r="AY669" s="18" t="s">
        <v>125</v>
      </c>
      <c r="BE669" s="140">
        <f>IF(N669="základní",J669,0)</f>
        <v>0</v>
      </c>
      <c r="BF669" s="140">
        <f>IF(N669="snížená",J669,0)</f>
        <v>0</v>
      </c>
      <c r="BG669" s="140">
        <f>IF(N669="zákl. přenesená",J669,0)</f>
        <v>0</v>
      </c>
      <c r="BH669" s="140">
        <f>IF(N669="sníž. přenesená",J669,0)</f>
        <v>0</v>
      </c>
      <c r="BI669" s="140">
        <f>IF(N669="nulová",J669,0)</f>
        <v>0</v>
      </c>
      <c r="BJ669" s="18" t="s">
        <v>79</v>
      </c>
      <c r="BK669" s="140">
        <f>ROUND(I669*H669,2)</f>
        <v>0</v>
      </c>
      <c r="BL669" s="18" t="s">
        <v>143</v>
      </c>
      <c r="BM669" s="139" t="s">
        <v>865</v>
      </c>
    </row>
    <row r="670" spans="2:65" s="1" customFormat="1" ht="11.25">
      <c r="B670" s="33"/>
      <c r="D670" s="146" t="s">
        <v>209</v>
      </c>
      <c r="F670" s="147" t="s">
        <v>866</v>
      </c>
      <c r="I670" s="148"/>
      <c r="L670" s="33"/>
      <c r="M670" s="149"/>
      <c r="T670" s="54"/>
      <c r="AT670" s="18" t="s">
        <v>209</v>
      </c>
      <c r="AU670" s="18" t="s">
        <v>81</v>
      </c>
    </row>
    <row r="671" spans="2:65" s="12" customFormat="1" ht="11.25">
      <c r="B671" s="150"/>
      <c r="D671" s="151" t="s">
        <v>211</v>
      </c>
      <c r="E671" s="152" t="s">
        <v>19</v>
      </c>
      <c r="F671" s="153" t="s">
        <v>867</v>
      </c>
      <c r="H671" s="152" t="s">
        <v>19</v>
      </c>
      <c r="I671" s="154"/>
      <c r="L671" s="150"/>
      <c r="M671" s="155"/>
      <c r="T671" s="156"/>
      <c r="AT671" s="152" t="s">
        <v>211</v>
      </c>
      <c r="AU671" s="152" t="s">
        <v>81</v>
      </c>
      <c r="AV671" s="12" t="s">
        <v>79</v>
      </c>
      <c r="AW671" s="12" t="s">
        <v>33</v>
      </c>
      <c r="AX671" s="12" t="s">
        <v>72</v>
      </c>
      <c r="AY671" s="152" t="s">
        <v>125</v>
      </c>
    </row>
    <row r="672" spans="2:65" s="13" customFormat="1" ht="11.25">
      <c r="B672" s="157"/>
      <c r="D672" s="151" t="s">
        <v>211</v>
      </c>
      <c r="E672" s="158" t="s">
        <v>19</v>
      </c>
      <c r="F672" s="159" t="s">
        <v>868</v>
      </c>
      <c r="H672" s="160">
        <v>6.28</v>
      </c>
      <c r="I672" s="161"/>
      <c r="L672" s="157"/>
      <c r="M672" s="162"/>
      <c r="T672" s="163"/>
      <c r="AT672" s="158" t="s">
        <v>211</v>
      </c>
      <c r="AU672" s="158" t="s">
        <v>81</v>
      </c>
      <c r="AV672" s="13" t="s">
        <v>81</v>
      </c>
      <c r="AW672" s="13" t="s">
        <v>33</v>
      </c>
      <c r="AX672" s="13" t="s">
        <v>79</v>
      </c>
      <c r="AY672" s="158" t="s">
        <v>125</v>
      </c>
    </row>
    <row r="673" spans="2:65" s="1" customFormat="1" ht="24.2" customHeight="1">
      <c r="B673" s="33"/>
      <c r="C673" s="128" t="s">
        <v>869</v>
      </c>
      <c r="D673" s="128" t="s">
        <v>128</v>
      </c>
      <c r="E673" s="129" t="s">
        <v>870</v>
      </c>
      <c r="F673" s="130" t="s">
        <v>871</v>
      </c>
      <c r="G673" s="131" t="s">
        <v>206</v>
      </c>
      <c r="H673" s="132">
        <v>4.5149999999999997</v>
      </c>
      <c r="I673" s="133"/>
      <c r="J673" s="134">
        <f>ROUND(I673*H673,2)</f>
        <v>0</v>
      </c>
      <c r="K673" s="130" t="s">
        <v>207</v>
      </c>
      <c r="L673" s="33"/>
      <c r="M673" s="135" t="s">
        <v>19</v>
      </c>
      <c r="N673" s="136" t="s">
        <v>43</v>
      </c>
      <c r="P673" s="137">
        <f>O673*H673</f>
        <v>0</v>
      </c>
      <c r="Q673" s="137">
        <v>0</v>
      </c>
      <c r="R673" s="137">
        <f>Q673*H673</f>
        <v>0</v>
      </c>
      <c r="S673" s="137">
        <v>4.5999999999999999E-2</v>
      </c>
      <c r="T673" s="138">
        <f>S673*H673</f>
        <v>0.20768999999999999</v>
      </c>
      <c r="AR673" s="139" t="s">
        <v>143</v>
      </c>
      <c r="AT673" s="139" t="s">
        <v>128</v>
      </c>
      <c r="AU673" s="139" t="s">
        <v>81</v>
      </c>
      <c r="AY673" s="18" t="s">
        <v>125</v>
      </c>
      <c r="BE673" s="140">
        <f>IF(N673="základní",J673,0)</f>
        <v>0</v>
      </c>
      <c r="BF673" s="140">
        <f>IF(N673="snížená",J673,0)</f>
        <v>0</v>
      </c>
      <c r="BG673" s="140">
        <f>IF(N673="zákl. přenesená",J673,0)</f>
        <v>0</v>
      </c>
      <c r="BH673" s="140">
        <f>IF(N673="sníž. přenesená",J673,0)</f>
        <v>0</v>
      </c>
      <c r="BI673" s="140">
        <f>IF(N673="nulová",J673,0)</f>
        <v>0</v>
      </c>
      <c r="BJ673" s="18" t="s">
        <v>79</v>
      </c>
      <c r="BK673" s="140">
        <f>ROUND(I673*H673,2)</f>
        <v>0</v>
      </c>
      <c r="BL673" s="18" t="s">
        <v>143</v>
      </c>
      <c r="BM673" s="139" t="s">
        <v>872</v>
      </c>
    </row>
    <row r="674" spans="2:65" s="1" customFormat="1" ht="11.25">
      <c r="B674" s="33"/>
      <c r="D674" s="146" t="s">
        <v>209</v>
      </c>
      <c r="F674" s="147" t="s">
        <v>873</v>
      </c>
      <c r="I674" s="148"/>
      <c r="L674" s="33"/>
      <c r="M674" s="149"/>
      <c r="T674" s="54"/>
      <c r="AT674" s="18" t="s">
        <v>209</v>
      </c>
      <c r="AU674" s="18" t="s">
        <v>81</v>
      </c>
    </row>
    <row r="675" spans="2:65" s="12" customFormat="1" ht="11.25">
      <c r="B675" s="150"/>
      <c r="D675" s="151" t="s">
        <v>211</v>
      </c>
      <c r="E675" s="152" t="s">
        <v>19</v>
      </c>
      <c r="F675" s="153" t="s">
        <v>874</v>
      </c>
      <c r="H675" s="152" t="s">
        <v>19</v>
      </c>
      <c r="I675" s="154"/>
      <c r="L675" s="150"/>
      <c r="M675" s="155"/>
      <c r="T675" s="156"/>
      <c r="AT675" s="152" t="s">
        <v>211</v>
      </c>
      <c r="AU675" s="152" t="s">
        <v>81</v>
      </c>
      <c r="AV675" s="12" t="s">
        <v>79</v>
      </c>
      <c r="AW675" s="12" t="s">
        <v>33</v>
      </c>
      <c r="AX675" s="12" t="s">
        <v>72</v>
      </c>
      <c r="AY675" s="152" t="s">
        <v>125</v>
      </c>
    </row>
    <row r="676" spans="2:65" s="13" customFormat="1" ht="11.25">
      <c r="B676" s="157"/>
      <c r="D676" s="151" t="s">
        <v>211</v>
      </c>
      <c r="E676" s="158" t="s">
        <v>19</v>
      </c>
      <c r="F676" s="159" t="s">
        <v>875</v>
      </c>
      <c r="H676" s="160">
        <v>2.0099999999999998</v>
      </c>
      <c r="I676" s="161"/>
      <c r="L676" s="157"/>
      <c r="M676" s="162"/>
      <c r="T676" s="163"/>
      <c r="AT676" s="158" t="s">
        <v>211</v>
      </c>
      <c r="AU676" s="158" t="s">
        <v>81</v>
      </c>
      <c r="AV676" s="13" t="s">
        <v>81</v>
      </c>
      <c r="AW676" s="13" t="s">
        <v>33</v>
      </c>
      <c r="AX676" s="13" t="s">
        <v>72</v>
      </c>
      <c r="AY676" s="158" t="s">
        <v>125</v>
      </c>
    </row>
    <row r="677" spans="2:65" s="12" customFormat="1" ht="11.25">
      <c r="B677" s="150"/>
      <c r="D677" s="151" t="s">
        <v>211</v>
      </c>
      <c r="E677" s="152" t="s">
        <v>19</v>
      </c>
      <c r="F677" s="153" t="s">
        <v>876</v>
      </c>
      <c r="H677" s="152" t="s">
        <v>19</v>
      </c>
      <c r="I677" s="154"/>
      <c r="L677" s="150"/>
      <c r="M677" s="155"/>
      <c r="T677" s="156"/>
      <c r="AT677" s="152" t="s">
        <v>211</v>
      </c>
      <c r="AU677" s="152" t="s">
        <v>81</v>
      </c>
      <c r="AV677" s="12" t="s">
        <v>79</v>
      </c>
      <c r="AW677" s="12" t="s">
        <v>33</v>
      </c>
      <c r="AX677" s="12" t="s">
        <v>72</v>
      </c>
      <c r="AY677" s="152" t="s">
        <v>125</v>
      </c>
    </row>
    <row r="678" spans="2:65" s="13" customFormat="1" ht="11.25">
      <c r="B678" s="157"/>
      <c r="D678" s="151" t="s">
        <v>211</v>
      </c>
      <c r="E678" s="158" t="s">
        <v>19</v>
      </c>
      <c r="F678" s="159" t="s">
        <v>877</v>
      </c>
      <c r="H678" s="160">
        <v>2.5049999999999999</v>
      </c>
      <c r="I678" s="161"/>
      <c r="L678" s="157"/>
      <c r="M678" s="162"/>
      <c r="T678" s="163"/>
      <c r="AT678" s="158" t="s">
        <v>211</v>
      </c>
      <c r="AU678" s="158" t="s">
        <v>81</v>
      </c>
      <c r="AV678" s="13" t="s">
        <v>81</v>
      </c>
      <c r="AW678" s="13" t="s">
        <v>33</v>
      </c>
      <c r="AX678" s="13" t="s">
        <v>72</v>
      </c>
      <c r="AY678" s="158" t="s">
        <v>125</v>
      </c>
    </row>
    <row r="679" spans="2:65" s="14" customFormat="1" ht="11.25">
      <c r="B679" s="164"/>
      <c r="D679" s="151" t="s">
        <v>211</v>
      </c>
      <c r="E679" s="165" t="s">
        <v>19</v>
      </c>
      <c r="F679" s="166" t="s">
        <v>229</v>
      </c>
      <c r="H679" s="167">
        <v>4.5149999999999997</v>
      </c>
      <c r="I679" s="168"/>
      <c r="L679" s="164"/>
      <c r="M679" s="169"/>
      <c r="T679" s="170"/>
      <c r="AT679" s="165" t="s">
        <v>211</v>
      </c>
      <c r="AU679" s="165" t="s">
        <v>81</v>
      </c>
      <c r="AV679" s="14" t="s">
        <v>143</v>
      </c>
      <c r="AW679" s="14" t="s">
        <v>33</v>
      </c>
      <c r="AX679" s="14" t="s">
        <v>79</v>
      </c>
      <c r="AY679" s="165" t="s">
        <v>125</v>
      </c>
    </row>
    <row r="680" spans="2:65" s="1" customFormat="1" ht="24.2" customHeight="1">
      <c r="B680" s="33"/>
      <c r="C680" s="128" t="s">
        <v>878</v>
      </c>
      <c r="D680" s="128" t="s">
        <v>128</v>
      </c>
      <c r="E680" s="129" t="s">
        <v>879</v>
      </c>
      <c r="F680" s="130" t="s">
        <v>880</v>
      </c>
      <c r="G680" s="131" t="s">
        <v>206</v>
      </c>
      <c r="H680" s="132">
        <v>1005.835</v>
      </c>
      <c r="I680" s="133"/>
      <c r="J680" s="134">
        <f>ROUND(I680*H680,2)</f>
        <v>0</v>
      </c>
      <c r="K680" s="130" t="s">
        <v>207</v>
      </c>
      <c r="L680" s="33"/>
      <c r="M680" s="135" t="s">
        <v>19</v>
      </c>
      <c r="N680" s="136" t="s">
        <v>43</v>
      </c>
      <c r="P680" s="137">
        <f>O680*H680</f>
        <v>0</v>
      </c>
      <c r="Q680" s="137">
        <v>0</v>
      </c>
      <c r="R680" s="137">
        <f>Q680*H680</f>
        <v>0</v>
      </c>
      <c r="S680" s="137">
        <v>1.6E-2</v>
      </c>
      <c r="T680" s="138">
        <f>S680*H680</f>
        <v>16.093360000000001</v>
      </c>
      <c r="AR680" s="139" t="s">
        <v>143</v>
      </c>
      <c r="AT680" s="139" t="s">
        <v>128</v>
      </c>
      <c r="AU680" s="139" t="s">
        <v>81</v>
      </c>
      <c r="AY680" s="18" t="s">
        <v>125</v>
      </c>
      <c r="BE680" s="140">
        <f>IF(N680="základní",J680,0)</f>
        <v>0</v>
      </c>
      <c r="BF680" s="140">
        <f>IF(N680="snížená",J680,0)</f>
        <v>0</v>
      </c>
      <c r="BG680" s="140">
        <f>IF(N680="zákl. přenesená",J680,0)</f>
        <v>0</v>
      </c>
      <c r="BH680" s="140">
        <f>IF(N680="sníž. přenesená",J680,0)</f>
        <v>0</v>
      </c>
      <c r="BI680" s="140">
        <f>IF(N680="nulová",J680,0)</f>
        <v>0</v>
      </c>
      <c r="BJ680" s="18" t="s">
        <v>79</v>
      </c>
      <c r="BK680" s="140">
        <f>ROUND(I680*H680,2)</f>
        <v>0</v>
      </c>
      <c r="BL680" s="18" t="s">
        <v>143</v>
      </c>
      <c r="BM680" s="139" t="s">
        <v>881</v>
      </c>
    </row>
    <row r="681" spans="2:65" s="1" customFormat="1" ht="11.25">
      <c r="B681" s="33"/>
      <c r="D681" s="146" t="s">
        <v>209</v>
      </c>
      <c r="F681" s="147" t="s">
        <v>882</v>
      </c>
      <c r="I681" s="148"/>
      <c r="L681" s="33"/>
      <c r="M681" s="149"/>
      <c r="T681" s="54"/>
      <c r="AT681" s="18" t="s">
        <v>209</v>
      </c>
      <c r="AU681" s="18" t="s">
        <v>81</v>
      </c>
    </row>
    <row r="682" spans="2:65" s="12" customFormat="1" ht="11.25">
      <c r="B682" s="150"/>
      <c r="D682" s="151" t="s">
        <v>211</v>
      </c>
      <c r="E682" s="152" t="s">
        <v>19</v>
      </c>
      <c r="F682" s="153" t="s">
        <v>480</v>
      </c>
      <c r="H682" s="152" t="s">
        <v>19</v>
      </c>
      <c r="I682" s="154"/>
      <c r="L682" s="150"/>
      <c r="M682" s="155"/>
      <c r="T682" s="156"/>
      <c r="AT682" s="152" t="s">
        <v>211</v>
      </c>
      <c r="AU682" s="152" t="s">
        <v>81</v>
      </c>
      <c r="AV682" s="12" t="s">
        <v>79</v>
      </c>
      <c r="AW682" s="12" t="s">
        <v>33</v>
      </c>
      <c r="AX682" s="12" t="s">
        <v>72</v>
      </c>
      <c r="AY682" s="152" t="s">
        <v>125</v>
      </c>
    </row>
    <row r="683" spans="2:65" s="13" customFormat="1" ht="11.25">
      <c r="B683" s="157"/>
      <c r="D683" s="151" t="s">
        <v>211</v>
      </c>
      <c r="E683" s="158" t="s">
        <v>19</v>
      </c>
      <c r="F683" s="159" t="s">
        <v>481</v>
      </c>
      <c r="H683" s="160">
        <v>436.23</v>
      </c>
      <c r="I683" s="161"/>
      <c r="L683" s="157"/>
      <c r="M683" s="162"/>
      <c r="T683" s="163"/>
      <c r="AT683" s="158" t="s">
        <v>211</v>
      </c>
      <c r="AU683" s="158" t="s">
        <v>81</v>
      </c>
      <c r="AV683" s="13" t="s">
        <v>81</v>
      </c>
      <c r="AW683" s="13" t="s">
        <v>33</v>
      </c>
      <c r="AX683" s="13" t="s">
        <v>72</v>
      </c>
      <c r="AY683" s="158" t="s">
        <v>125</v>
      </c>
    </row>
    <row r="684" spans="2:65" s="13" customFormat="1" ht="11.25">
      <c r="B684" s="157"/>
      <c r="D684" s="151" t="s">
        <v>211</v>
      </c>
      <c r="E684" s="158" t="s">
        <v>19</v>
      </c>
      <c r="F684" s="159" t="s">
        <v>482</v>
      </c>
      <c r="H684" s="160">
        <v>432.3</v>
      </c>
      <c r="I684" s="161"/>
      <c r="L684" s="157"/>
      <c r="M684" s="162"/>
      <c r="T684" s="163"/>
      <c r="AT684" s="158" t="s">
        <v>211</v>
      </c>
      <c r="AU684" s="158" t="s">
        <v>81</v>
      </c>
      <c r="AV684" s="13" t="s">
        <v>81</v>
      </c>
      <c r="AW684" s="13" t="s">
        <v>33</v>
      </c>
      <c r="AX684" s="13" t="s">
        <v>72</v>
      </c>
      <c r="AY684" s="158" t="s">
        <v>125</v>
      </c>
    </row>
    <row r="685" spans="2:65" s="13" customFormat="1" ht="11.25">
      <c r="B685" s="157"/>
      <c r="D685" s="151" t="s">
        <v>211</v>
      </c>
      <c r="E685" s="158" t="s">
        <v>19</v>
      </c>
      <c r="F685" s="159" t="s">
        <v>483</v>
      </c>
      <c r="H685" s="160">
        <v>125.97</v>
      </c>
      <c r="I685" s="161"/>
      <c r="L685" s="157"/>
      <c r="M685" s="162"/>
      <c r="T685" s="163"/>
      <c r="AT685" s="158" t="s">
        <v>211</v>
      </c>
      <c r="AU685" s="158" t="s">
        <v>81</v>
      </c>
      <c r="AV685" s="13" t="s">
        <v>81</v>
      </c>
      <c r="AW685" s="13" t="s">
        <v>33</v>
      </c>
      <c r="AX685" s="13" t="s">
        <v>72</v>
      </c>
      <c r="AY685" s="158" t="s">
        <v>125</v>
      </c>
    </row>
    <row r="686" spans="2:65" s="13" customFormat="1" ht="11.25">
      <c r="B686" s="157"/>
      <c r="D686" s="151" t="s">
        <v>211</v>
      </c>
      <c r="E686" s="158" t="s">
        <v>19</v>
      </c>
      <c r="F686" s="159" t="s">
        <v>483</v>
      </c>
      <c r="H686" s="160">
        <v>125.97</v>
      </c>
      <c r="I686" s="161"/>
      <c r="L686" s="157"/>
      <c r="M686" s="162"/>
      <c r="T686" s="163"/>
      <c r="AT686" s="158" t="s">
        <v>211</v>
      </c>
      <c r="AU686" s="158" t="s">
        <v>81</v>
      </c>
      <c r="AV686" s="13" t="s">
        <v>81</v>
      </c>
      <c r="AW686" s="13" t="s">
        <v>33</v>
      </c>
      <c r="AX686" s="13" t="s">
        <v>72</v>
      </c>
      <c r="AY686" s="158" t="s">
        <v>125</v>
      </c>
    </row>
    <row r="687" spans="2:65" s="13" customFormat="1" ht="11.25">
      <c r="B687" s="157"/>
      <c r="D687" s="151" t="s">
        <v>211</v>
      </c>
      <c r="E687" s="158" t="s">
        <v>19</v>
      </c>
      <c r="F687" s="159" t="s">
        <v>484</v>
      </c>
      <c r="H687" s="160">
        <v>6.5</v>
      </c>
      <c r="I687" s="161"/>
      <c r="L687" s="157"/>
      <c r="M687" s="162"/>
      <c r="T687" s="163"/>
      <c r="AT687" s="158" t="s">
        <v>211</v>
      </c>
      <c r="AU687" s="158" t="s">
        <v>81</v>
      </c>
      <c r="AV687" s="13" t="s">
        <v>81</v>
      </c>
      <c r="AW687" s="13" t="s">
        <v>33</v>
      </c>
      <c r="AX687" s="13" t="s">
        <v>72</v>
      </c>
      <c r="AY687" s="158" t="s">
        <v>125</v>
      </c>
    </row>
    <row r="688" spans="2:65" s="13" customFormat="1" ht="11.25">
      <c r="B688" s="157"/>
      <c r="D688" s="151" t="s">
        <v>211</v>
      </c>
      <c r="E688" s="158" t="s">
        <v>19</v>
      </c>
      <c r="F688" s="159" t="s">
        <v>485</v>
      </c>
      <c r="H688" s="160">
        <v>10.17</v>
      </c>
      <c r="I688" s="161"/>
      <c r="L688" s="157"/>
      <c r="M688" s="162"/>
      <c r="T688" s="163"/>
      <c r="AT688" s="158" t="s">
        <v>211</v>
      </c>
      <c r="AU688" s="158" t="s">
        <v>81</v>
      </c>
      <c r="AV688" s="13" t="s">
        <v>81</v>
      </c>
      <c r="AW688" s="13" t="s">
        <v>33</v>
      </c>
      <c r="AX688" s="13" t="s">
        <v>72</v>
      </c>
      <c r="AY688" s="158" t="s">
        <v>125</v>
      </c>
    </row>
    <row r="689" spans="2:51" s="13" customFormat="1" ht="11.25">
      <c r="B689" s="157"/>
      <c r="D689" s="151" t="s">
        <v>211</v>
      </c>
      <c r="E689" s="158" t="s">
        <v>19</v>
      </c>
      <c r="F689" s="159" t="s">
        <v>486</v>
      </c>
      <c r="H689" s="160">
        <v>-1.8</v>
      </c>
      <c r="I689" s="161"/>
      <c r="L689" s="157"/>
      <c r="M689" s="162"/>
      <c r="T689" s="163"/>
      <c r="AT689" s="158" t="s">
        <v>211</v>
      </c>
      <c r="AU689" s="158" t="s">
        <v>81</v>
      </c>
      <c r="AV689" s="13" t="s">
        <v>81</v>
      </c>
      <c r="AW689" s="13" t="s">
        <v>33</v>
      </c>
      <c r="AX689" s="13" t="s">
        <v>72</v>
      </c>
      <c r="AY689" s="158" t="s">
        <v>125</v>
      </c>
    </row>
    <row r="690" spans="2:51" s="13" customFormat="1" ht="11.25">
      <c r="B690" s="157"/>
      <c r="D690" s="151" t="s">
        <v>211</v>
      </c>
      <c r="E690" s="158" t="s">
        <v>19</v>
      </c>
      <c r="F690" s="159" t="s">
        <v>487</v>
      </c>
      <c r="H690" s="160">
        <v>-9.36</v>
      </c>
      <c r="I690" s="161"/>
      <c r="L690" s="157"/>
      <c r="M690" s="162"/>
      <c r="T690" s="163"/>
      <c r="AT690" s="158" t="s">
        <v>211</v>
      </c>
      <c r="AU690" s="158" t="s">
        <v>81</v>
      </c>
      <c r="AV690" s="13" t="s">
        <v>81</v>
      </c>
      <c r="AW690" s="13" t="s">
        <v>33</v>
      </c>
      <c r="AX690" s="13" t="s">
        <v>72</v>
      </c>
      <c r="AY690" s="158" t="s">
        <v>125</v>
      </c>
    </row>
    <row r="691" spans="2:51" s="13" customFormat="1" ht="11.25">
      <c r="B691" s="157"/>
      <c r="D691" s="151" t="s">
        <v>211</v>
      </c>
      <c r="E691" s="158" t="s">
        <v>19</v>
      </c>
      <c r="F691" s="159" t="s">
        <v>488</v>
      </c>
      <c r="H691" s="160">
        <v>-16.2</v>
      </c>
      <c r="I691" s="161"/>
      <c r="L691" s="157"/>
      <c r="M691" s="162"/>
      <c r="T691" s="163"/>
      <c r="AT691" s="158" t="s">
        <v>211</v>
      </c>
      <c r="AU691" s="158" t="s">
        <v>81</v>
      </c>
      <c r="AV691" s="13" t="s">
        <v>81</v>
      </c>
      <c r="AW691" s="13" t="s">
        <v>33</v>
      </c>
      <c r="AX691" s="13" t="s">
        <v>72</v>
      </c>
      <c r="AY691" s="158" t="s">
        <v>125</v>
      </c>
    </row>
    <row r="692" spans="2:51" s="13" customFormat="1" ht="11.25">
      <c r="B692" s="157"/>
      <c r="D692" s="151" t="s">
        <v>211</v>
      </c>
      <c r="E692" s="158" t="s">
        <v>19</v>
      </c>
      <c r="F692" s="159" t="s">
        <v>489</v>
      </c>
      <c r="H692" s="160">
        <v>-113.4</v>
      </c>
      <c r="I692" s="161"/>
      <c r="L692" s="157"/>
      <c r="M692" s="162"/>
      <c r="T692" s="163"/>
      <c r="AT692" s="158" t="s">
        <v>211</v>
      </c>
      <c r="AU692" s="158" t="s">
        <v>81</v>
      </c>
      <c r="AV692" s="13" t="s">
        <v>81</v>
      </c>
      <c r="AW692" s="13" t="s">
        <v>33</v>
      </c>
      <c r="AX692" s="13" t="s">
        <v>72</v>
      </c>
      <c r="AY692" s="158" t="s">
        <v>125</v>
      </c>
    </row>
    <row r="693" spans="2:51" s="13" customFormat="1" ht="11.25">
      <c r="B693" s="157"/>
      <c r="D693" s="151" t="s">
        <v>211</v>
      </c>
      <c r="E693" s="158" t="s">
        <v>19</v>
      </c>
      <c r="F693" s="159" t="s">
        <v>490</v>
      </c>
      <c r="H693" s="160">
        <v>-23.4</v>
      </c>
      <c r="I693" s="161"/>
      <c r="L693" s="157"/>
      <c r="M693" s="162"/>
      <c r="T693" s="163"/>
      <c r="AT693" s="158" t="s">
        <v>211</v>
      </c>
      <c r="AU693" s="158" t="s">
        <v>81</v>
      </c>
      <c r="AV693" s="13" t="s">
        <v>81</v>
      </c>
      <c r="AW693" s="13" t="s">
        <v>33</v>
      </c>
      <c r="AX693" s="13" t="s">
        <v>72</v>
      </c>
      <c r="AY693" s="158" t="s">
        <v>125</v>
      </c>
    </row>
    <row r="694" spans="2:51" s="13" customFormat="1" ht="11.25">
      <c r="B694" s="157"/>
      <c r="D694" s="151" t="s">
        <v>211</v>
      </c>
      <c r="E694" s="158" t="s">
        <v>19</v>
      </c>
      <c r="F694" s="159" t="s">
        <v>491</v>
      </c>
      <c r="H694" s="160">
        <v>-3.85</v>
      </c>
      <c r="I694" s="161"/>
      <c r="L694" s="157"/>
      <c r="M694" s="162"/>
      <c r="T694" s="163"/>
      <c r="AT694" s="158" t="s">
        <v>211</v>
      </c>
      <c r="AU694" s="158" t="s">
        <v>81</v>
      </c>
      <c r="AV694" s="13" t="s">
        <v>81</v>
      </c>
      <c r="AW694" s="13" t="s">
        <v>33</v>
      </c>
      <c r="AX694" s="13" t="s">
        <v>72</v>
      </c>
      <c r="AY694" s="158" t="s">
        <v>125</v>
      </c>
    </row>
    <row r="695" spans="2:51" s="13" customFormat="1" ht="11.25">
      <c r="B695" s="157"/>
      <c r="D695" s="151" t="s">
        <v>211</v>
      </c>
      <c r="E695" s="158" t="s">
        <v>19</v>
      </c>
      <c r="F695" s="159" t="s">
        <v>492</v>
      </c>
      <c r="H695" s="160">
        <v>-7.2</v>
      </c>
      <c r="I695" s="161"/>
      <c r="L695" s="157"/>
      <c r="M695" s="162"/>
      <c r="T695" s="163"/>
      <c r="AT695" s="158" t="s">
        <v>211</v>
      </c>
      <c r="AU695" s="158" t="s">
        <v>81</v>
      </c>
      <c r="AV695" s="13" t="s">
        <v>81</v>
      </c>
      <c r="AW695" s="13" t="s">
        <v>33</v>
      </c>
      <c r="AX695" s="13" t="s">
        <v>72</v>
      </c>
      <c r="AY695" s="158" t="s">
        <v>125</v>
      </c>
    </row>
    <row r="696" spans="2:51" s="13" customFormat="1" ht="11.25">
      <c r="B696" s="157"/>
      <c r="D696" s="151" t="s">
        <v>211</v>
      </c>
      <c r="E696" s="158" t="s">
        <v>19</v>
      </c>
      <c r="F696" s="159" t="s">
        <v>493</v>
      </c>
      <c r="H696" s="160">
        <v>-1.44</v>
      </c>
      <c r="I696" s="161"/>
      <c r="L696" s="157"/>
      <c r="M696" s="162"/>
      <c r="T696" s="163"/>
      <c r="AT696" s="158" t="s">
        <v>211</v>
      </c>
      <c r="AU696" s="158" t="s">
        <v>81</v>
      </c>
      <c r="AV696" s="13" t="s">
        <v>81</v>
      </c>
      <c r="AW696" s="13" t="s">
        <v>33</v>
      </c>
      <c r="AX696" s="13" t="s">
        <v>72</v>
      </c>
      <c r="AY696" s="158" t="s">
        <v>125</v>
      </c>
    </row>
    <row r="697" spans="2:51" s="13" customFormat="1" ht="11.25">
      <c r="B697" s="157"/>
      <c r="D697" s="151" t="s">
        <v>211</v>
      </c>
      <c r="E697" s="158" t="s">
        <v>19</v>
      </c>
      <c r="F697" s="159" t="s">
        <v>494</v>
      </c>
      <c r="H697" s="160">
        <v>-1.44</v>
      </c>
      <c r="I697" s="161"/>
      <c r="L697" s="157"/>
      <c r="M697" s="162"/>
      <c r="T697" s="163"/>
      <c r="AT697" s="158" t="s">
        <v>211</v>
      </c>
      <c r="AU697" s="158" t="s">
        <v>81</v>
      </c>
      <c r="AV697" s="13" t="s">
        <v>81</v>
      </c>
      <c r="AW697" s="13" t="s">
        <v>33</v>
      </c>
      <c r="AX697" s="13" t="s">
        <v>72</v>
      </c>
      <c r="AY697" s="158" t="s">
        <v>125</v>
      </c>
    </row>
    <row r="698" spans="2:51" s="13" customFormat="1" ht="11.25">
      <c r="B698" s="157"/>
      <c r="D698" s="151" t="s">
        <v>211</v>
      </c>
      <c r="E698" s="158" t="s">
        <v>19</v>
      </c>
      <c r="F698" s="159" t="s">
        <v>444</v>
      </c>
      <c r="H698" s="160">
        <v>-1.8</v>
      </c>
      <c r="I698" s="161"/>
      <c r="L698" s="157"/>
      <c r="M698" s="162"/>
      <c r="T698" s="163"/>
      <c r="AT698" s="158" t="s">
        <v>211</v>
      </c>
      <c r="AU698" s="158" t="s">
        <v>81</v>
      </c>
      <c r="AV698" s="13" t="s">
        <v>81</v>
      </c>
      <c r="AW698" s="13" t="s">
        <v>33</v>
      </c>
      <c r="AX698" s="13" t="s">
        <v>72</v>
      </c>
      <c r="AY698" s="158" t="s">
        <v>125</v>
      </c>
    </row>
    <row r="699" spans="2:51" s="13" customFormat="1" ht="11.25">
      <c r="B699" s="157"/>
      <c r="D699" s="151" t="s">
        <v>211</v>
      </c>
      <c r="E699" s="158" t="s">
        <v>19</v>
      </c>
      <c r="F699" s="159" t="s">
        <v>495</v>
      </c>
      <c r="H699" s="160">
        <v>1.08</v>
      </c>
      <c r="I699" s="161"/>
      <c r="L699" s="157"/>
      <c r="M699" s="162"/>
      <c r="T699" s="163"/>
      <c r="AT699" s="158" t="s">
        <v>211</v>
      </c>
      <c r="AU699" s="158" t="s">
        <v>81</v>
      </c>
      <c r="AV699" s="13" t="s">
        <v>81</v>
      </c>
      <c r="AW699" s="13" t="s">
        <v>33</v>
      </c>
      <c r="AX699" s="13" t="s">
        <v>72</v>
      </c>
      <c r="AY699" s="158" t="s">
        <v>125</v>
      </c>
    </row>
    <row r="700" spans="2:51" s="13" customFormat="1" ht="11.25">
      <c r="B700" s="157"/>
      <c r="D700" s="151" t="s">
        <v>211</v>
      </c>
      <c r="E700" s="158" t="s">
        <v>19</v>
      </c>
      <c r="F700" s="159" t="s">
        <v>496</v>
      </c>
      <c r="H700" s="160">
        <v>3.7440000000000002</v>
      </c>
      <c r="I700" s="161"/>
      <c r="L700" s="157"/>
      <c r="M700" s="162"/>
      <c r="T700" s="163"/>
      <c r="AT700" s="158" t="s">
        <v>211</v>
      </c>
      <c r="AU700" s="158" t="s">
        <v>81</v>
      </c>
      <c r="AV700" s="13" t="s">
        <v>81</v>
      </c>
      <c r="AW700" s="13" t="s">
        <v>33</v>
      </c>
      <c r="AX700" s="13" t="s">
        <v>72</v>
      </c>
      <c r="AY700" s="158" t="s">
        <v>125</v>
      </c>
    </row>
    <row r="701" spans="2:51" s="13" customFormat="1" ht="11.25">
      <c r="B701" s="157"/>
      <c r="D701" s="151" t="s">
        <v>211</v>
      </c>
      <c r="E701" s="158" t="s">
        <v>19</v>
      </c>
      <c r="F701" s="159" t="s">
        <v>497</v>
      </c>
      <c r="H701" s="160">
        <v>5.4</v>
      </c>
      <c r="I701" s="161"/>
      <c r="L701" s="157"/>
      <c r="M701" s="162"/>
      <c r="T701" s="163"/>
      <c r="AT701" s="158" t="s">
        <v>211</v>
      </c>
      <c r="AU701" s="158" t="s">
        <v>81</v>
      </c>
      <c r="AV701" s="13" t="s">
        <v>81</v>
      </c>
      <c r="AW701" s="13" t="s">
        <v>33</v>
      </c>
      <c r="AX701" s="13" t="s">
        <v>72</v>
      </c>
      <c r="AY701" s="158" t="s">
        <v>125</v>
      </c>
    </row>
    <row r="702" spans="2:51" s="13" customFormat="1" ht="11.25">
      <c r="B702" s="157"/>
      <c r="D702" s="151" t="s">
        <v>211</v>
      </c>
      <c r="E702" s="158" t="s">
        <v>19</v>
      </c>
      <c r="F702" s="159" t="s">
        <v>498</v>
      </c>
      <c r="H702" s="160">
        <v>31.751999999999999</v>
      </c>
      <c r="I702" s="161"/>
      <c r="L702" s="157"/>
      <c r="M702" s="162"/>
      <c r="T702" s="163"/>
      <c r="AT702" s="158" t="s">
        <v>211</v>
      </c>
      <c r="AU702" s="158" t="s">
        <v>81</v>
      </c>
      <c r="AV702" s="13" t="s">
        <v>81</v>
      </c>
      <c r="AW702" s="13" t="s">
        <v>33</v>
      </c>
      <c r="AX702" s="13" t="s">
        <v>72</v>
      </c>
      <c r="AY702" s="158" t="s">
        <v>125</v>
      </c>
    </row>
    <row r="703" spans="2:51" s="13" customFormat="1" ht="11.25">
      <c r="B703" s="157"/>
      <c r="D703" s="151" t="s">
        <v>211</v>
      </c>
      <c r="E703" s="158" t="s">
        <v>19</v>
      </c>
      <c r="F703" s="159" t="s">
        <v>499</v>
      </c>
      <c r="H703" s="160">
        <v>1.845</v>
      </c>
      <c r="I703" s="161"/>
      <c r="L703" s="157"/>
      <c r="M703" s="162"/>
      <c r="T703" s="163"/>
      <c r="AT703" s="158" t="s">
        <v>211</v>
      </c>
      <c r="AU703" s="158" t="s">
        <v>81</v>
      </c>
      <c r="AV703" s="13" t="s">
        <v>81</v>
      </c>
      <c r="AW703" s="13" t="s">
        <v>33</v>
      </c>
      <c r="AX703" s="13" t="s">
        <v>72</v>
      </c>
      <c r="AY703" s="158" t="s">
        <v>125</v>
      </c>
    </row>
    <row r="704" spans="2:51" s="13" customFormat="1" ht="11.25">
      <c r="B704" s="157"/>
      <c r="D704" s="151" t="s">
        <v>211</v>
      </c>
      <c r="E704" s="158" t="s">
        <v>19</v>
      </c>
      <c r="F704" s="159" t="s">
        <v>500</v>
      </c>
      <c r="H704" s="160">
        <v>2.4119999999999999</v>
      </c>
      <c r="I704" s="161"/>
      <c r="L704" s="157"/>
      <c r="M704" s="162"/>
      <c r="T704" s="163"/>
      <c r="AT704" s="158" t="s">
        <v>211</v>
      </c>
      <c r="AU704" s="158" t="s">
        <v>81</v>
      </c>
      <c r="AV704" s="13" t="s">
        <v>81</v>
      </c>
      <c r="AW704" s="13" t="s">
        <v>33</v>
      </c>
      <c r="AX704" s="13" t="s">
        <v>72</v>
      </c>
      <c r="AY704" s="158" t="s">
        <v>125</v>
      </c>
    </row>
    <row r="705" spans="2:65" s="13" customFormat="1" ht="11.25">
      <c r="B705" s="157"/>
      <c r="D705" s="151" t="s">
        <v>211</v>
      </c>
      <c r="E705" s="158" t="s">
        <v>19</v>
      </c>
      <c r="F705" s="159" t="s">
        <v>501</v>
      </c>
      <c r="H705" s="160">
        <v>1.296</v>
      </c>
      <c r="I705" s="161"/>
      <c r="L705" s="157"/>
      <c r="M705" s="162"/>
      <c r="T705" s="163"/>
      <c r="AT705" s="158" t="s">
        <v>211</v>
      </c>
      <c r="AU705" s="158" t="s">
        <v>81</v>
      </c>
      <c r="AV705" s="13" t="s">
        <v>81</v>
      </c>
      <c r="AW705" s="13" t="s">
        <v>33</v>
      </c>
      <c r="AX705" s="13" t="s">
        <v>72</v>
      </c>
      <c r="AY705" s="158" t="s">
        <v>125</v>
      </c>
    </row>
    <row r="706" spans="2:65" s="13" customFormat="1" ht="11.25">
      <c r="B706" s="157"/>
      <c r="D706" s="151" t="s">
        <v>211</v>
      </c>
      <c r="E706" s="158" t="s">
        <v>19</v>
      </c>
      <c r="F706" s="159" t="s">
        <v>502</v>
      </c>
      <c r="H706" s="160">
        <v>0.432</v>
      </c>
      <c r="I706" s="161"/>
      <c r="L706" s="157"/>
      <c r="M706" s="162"/>
      <c r="T706" s="163"/>
      <c r="AT706" s="158" t="s">
        <v>211</v>
      </c>
      <c r="AU706" s="158" t="s">
        <v>81</v>
      </c>
      <c r="AV706" s="13" t="s">
        <v>81</v>
      </c>
      <c r="AW706" s="13" t="s">
        <v>33</v>
      </c>
      <c r="AX706" s="13" t="s">
        <v>72</v>
      </c>
      <c r="AY706" s="158" t="s">
        <v>125</v>
      </c>
    </row>
    <row r="707" spans="2:65" s="13" customFormat="1" ht="11.25">
      <c r="B707" s="157"/>
      <c r="D707" s="151" t="s">
        <v>211</v>
      </c>
      <c r="E707" s="158" t="s">
        <v>19</v>
      </c>
      <c r="F707" s="159" t="s">
        <v>503</v>
      </c>
      <c r="H707" s="160">
        <v>0.624</v>
      </c>
      <c r="I707" s="161"/>
      <c r="L707" s="157"/>
      <c r="M707" s="162"/>
      <c r="T707" s="163"/>
      <c r="AT707" s="158" t="s">
        <v>211</v>
      </c>
      <c r="AU707" s="158" t="s">
        <v>81</v>
      </c>
      <c r="AV707" s="13" t="s">
        <v>81</v>
      </c>
      <c r="AW707" s="13" t="s">
        <v>33</v>
      </c>
      <c r="AX707" s="13" t="s">
        <v>72</v>
      </c>
      <c r="AY707" s="158" t="s">
        <v>125</v>
      </c>
    </row>
    <row r="708" spans="2:65" s="14" customFormat="1" ht="11.25">
      <c r="B708" s="164"/>
      <c r="D708" s="151" t="s">
        <v>211</v>
      </c>
      <c r="E708" s="165" t="s">
        <v>19</v>
      </c>
      <c r="F708" s="166" t="s">
        <v>229</v>
      </c>
      <c r="H708" s="167">
        <v>1005.8350000000003</v>
      </c>
      <c r="I708" s="168"/>
      <c r="L708" s="164"/>
      <c r="M708" s="169"/>
      <c r="T708" s="170"/>
      <c r="AT708" s="165" t="s">
        <v>211</v>
      </c>
      <c r="AU708" s="165" t="s">
        <v>81</v>
      </c>
      <c r="AV708" s="14" t="s">
        <v>143</v>
      </c>
      <c r="AW708" s="14" t="s">
        <v>33</v>
      </c>
      <c r="AX708" s="14" t="s">
        <v>79</v>
      </c>
      <c r="AY708" s="165" t="s">
        <v>125</v>
      </c>
    </row>
    <row r="709" spans="2:65" s="1" customFormat="1" ht="21.75" customHeight="1">
      <c r="B709" s="33"/>
      <c r="C709" s="128" t="s">
        <v>883</v>
      </c>
      <c r="D709" s="128" t="s">
        <v>128</v>
      </c>
      <c r="E709" s="129" t="s">
        <v>884</v>
      </c>
      <c r="F709" s="130" t="s">
        <v>885</v>
      </c>
      <c r="G709" s="131" t="s">
        <v>131</v>
      </c>
      <c r="H709" s="132">
        <v>3</v>
      </c>
      <c r="I709" s="133"/>
      <c r="J709" s="134">
        <f>ROUND(I709*H709,2)</f>
        <v>0</v>
      </c>
      <c r="K709" s="130" t="s">
        <v>19</v>
      </c>
      <c r="L709" s="33"/>
      <c r="M709" s="135" t="s">
        <v>19</v>
      </c>
      <c r="N709" s="136" t="s">
        <v>43</v>
      </c>
      <c r="P709" s="137">
        <f>O709*H709</f>
        <v>0</v>
      </c>
      <c r="Q709" s="137">
        <v>0</v>
      </c>
      <c r="R709" s="137">
        <f>Q709*H709</f>
        <v>0</v>
      </c>
      <c r="S709" s="137">
        <v>0</v>
      </c>
      <c r="T709" s="138">
        <f>S709*H709</f>
        <v>0</v>
      </c>
      <c r="AR709" s="139" t="s">
        <v>143</v>
      </c>
      <c r="AT709" s="139" t="s">
        <v>128</v>
      </c>
      <c r="AU709" s="139" t="s">
        <v>81</v>
      </c>
      <c r="AY709" s="18" t="s">
        <v>125</v>
      </c>
      <c r="BE709" s="140">
        <f>IF(N709="základní",J709,0)</f>
        <v>0</v>
      </c>
      <c r="BF709" s="140">
        <f>IF(N709="snížená",J709,0)</f>
        <v>0</v>
      </c>
      <c r="BG709" s="140">
        <f>IF(N709="zákl. přenesená",J709,0)</f>
        <v>0</v>
      </c>
      <c r="BH709" s="140">
        <f>IF(N709="sníž. přenesená",J709,0)</f>
        <v>0</v>
      </c>
      <c r="BI709" s="140">
        <f>IF(N709="nulová",J709,0)</f>
        <v>0</v>
      </c>
      <c r="BJ709" s="18" t="s">
        <v>79</v>
      </c>
      <c r="BK709" s="140">
        <f>ROUND(I709*H709,2)</f>
        <v>0</v>
      </c>
      <c r="BL709" s="18" t="s">
        <v>143</v>
      </c>
      <c r="BM709" s="139" t="s">
        <v>886</v>
      </c>
    </row>
    <row r="710" spans="2:65" s="1" customFormat="1" ht="16.5" customHeight="1">
      <c r="B710" s="33"/>
      <c r="C710" s="128" t="s">
        <v>887</v>
      </c>
      <c r="D710" s="128" t="s">
        <v>128</v>
      </c>
      <c r="E710" s="129" t="s">
        <v>888</v>
      </c>
      <c r="F710" s="130" t="s">
        <v>889</v>
      </c>
      <c r="G710" s="131" t="s">
        <v>131</v>
      </c>
      <c r="H710" s="132">
        <v>1</v>
      </c>
      <c r="I710" s="133"/>
      <c r="J710" s="134">
        <f>ROUND(I710*H710,2)</f>
        <v>0</v>
      </c>
      <c r="K710" s="130" t="s">
        <v>19</v>
      </c>
      <c r="L710" s="33"/>
      <c r="M710" s="135" t="s">
        <v>19</v>
      </c>
      <c r="N710" s="136" t="s">
        <v>43</v>
      </c>
      <c r="P710" s="137">
        <f>O710*H710</f>
        <v>0</v>
      </c>
      <c r="Q710" s="137">
        <v>0</v>
      </c>
      <c r="R710" s="137">
        <f>Q710*H710</f>
        <v>0</v>
      </c>
      <c r="S710" s="137">
        <v>0</v>
      </c>
      <c r="T710" s="138">
        <f>S710*H710</f>
        <v>0</v>
      </c>
      <c r="AR710" s="139" t="s">
        <v>143</v>
      </c>
      <c r="AT710" s="139" t="s">
        <v>128</v>
      </c>
      <c r="AU710" s="139" t="s">
        <v>81</v>
      </c>
      <c r="AY710" s="18" t="s">
        <v>125</v>
      </c>
      <c r="BE710" s="140">
        <f>IF(N710="základní",J710,0)</f>
        <v>0</v>
      </c>
      <c r="BF710" s="140">
        <f>IF(N710="snížená",J710,0)</f>
        <v>0</v>
      </c>
      <c r="BG710" s="140">
        <f>IF(N710="zákl. přenesená",J710,0)</f>
        <v>0</v>
      </c>
      <c r="BH710" s="140">
        <f>IF(N710="sníž. přenesená",J710,0)</f>
        <v>0</v>
      </c>
      <c r="BI710" s="140">
        <f>IF(N710="nulová",J710,0)</f>
        <v>0</v>
      </c>
      <c r="BJ710" s="18" t="s">
        <v>79</v>
      </c>
      <c r="BK710" s="140">
        <f>ROUND(I710*H710,2)</f>
        <v>0</v>
      </c>
      <c r="BL710" s="18" t="s">
        <v>143</v>
      </c>
      <c r="BM710" s="139" t="s">
        <v>890</v>
      </c>
    </row>
    <row r="711" spans="2:65" s="1" customFormat="1" ht="33" customHeight="1">
      <c r="B711" s="33"/>
      <c r="C711" s="128" t="s">
        <v>891</v>
      </c>
      <c r="D711" s="128" t="s">
        <v>128</v>
      </c>
      <c r="E711" s="129" t="s">
        <v>892</v>
      </c>
      <c r="F711" s="130" t="s">
        <v>893</v>
      </c>
      <c r="G711" s="131" t="s">
        <v>206</v>
      </c>
      <c r="H711" s="132">
        <v>36.811</v>
      </c>
      <c r="I711" s="133"/>
      <c r="J711" s="134">
        <f>ROUND(I711*H711,2)</f>
        <v>0</v>
      </c>
      <c r="K711" s="130" t="s">
        <v>207</v>
      </c>
      <c r="L711" s="33"/>
      <c r="M711" s="135" t="s">
        <v>19</v>
      </c>
      <c r="N711" s="136" t="s">
        <v>43</v>
      </c>
      <c r="P711" s="137">
        <f>O711*H711</f>
        <v>0</v>
      </c>
      <c r="Q711" s="137">
        <v>0</v>
      </c>
      <c r="R711" s="137">
        <f>Q711*H711</f>
        <v>0</v>
      </c>
      <c r="S711" s="137">
        <v>0</v>
      </c>
      <c r="T711" s="138">
        <f>S711*H711</f>
        <v>0</v>
      </c>
      <c r="AR711" s="139" t="s">
        <v>143</v>
      </c>
      <c r="AT711" s="139" t="s">
        <v>128</v>
      </c>
      <c r="AU711" s="139" t="s">
        <v>81</v>
      </c>
      <c r="AY711" s="18" t="s">
        <v>125</v>
      </c>
      <c r="BE711" s="140">
        <f>IF(N711="základní",J711,0)</f>
        <v>0</v>
      </c>
      <c r="BF711" s="140">
        <f>IF(N711="snížená",J711,0)</f>
        <v>0</v>
      </c>
      <c r="BG711" s="140">
        <f>IF(N711="zákl. přenesená",J711,0)</f>
        <v>0</v>
      </c>
      <c r="BH711" s="140">
        <f>IF(N711="sníž. přenesená",J711,0)</f>
        <v>0</v>
      </c>
      <c r="BI711" s="140">
        <f>IF(N711="nulová",J711,0)</f>
        <v>0</v>
      </c>
      <c r="BJ711" s="18" t="s">
        <v>79</v>
      </c>
      <c r="BK711" s="140">
        <f>ROUND(I711*H711,2)</f>
        <v>0</v>
      </c>
      <c r="BL711" s="18" t="s">
        <v>143</v>
      </c>
      <c r="BM711" s="139" t="s">
        <v>894</v>
      </c>
    </row>
    <row r="712" spans="2:65" s="1" customFormat="1" ht="11.25">
      <c r="B712" s="33"/>
      <c r="D712" s="146" t="s">
        <v>209</v>
      </c>
      <c r="F712" s="147" t="s">
        <v>895</v>
      </c>
      <c r="I712" s="148"/>
      <c r="L712" s="33"/>
      <c r="M712" s="149"/>
      <c r="T712" s="54"/>
      <c r="AT712" s="18" t="s">
        <v>209</v>
      </c>
      <c r="AU712" s="18" t="s">
        <v>81</v>
      </c>
    </row>
    <row r="713" spans="2:65" s="12" customFormat="1" ht="11.25">
      <c r="B713" s="150"/>
      <c r="D713" s="151" t="s">
        <v>211</v>
      </c>
      <c r="E713" s="152" t="s">
        <v>19</v>
      </c>
      <c r="F713" s="153" t="s">
        <v>212</v>
      </c>
      <c r="H713" s="152" t="s">
        <v>19</v>
      </c>
      <c r="I713" s="154"/>
      <c r="L713" s="150"/>
      <c r="M713" s="155"/>
      <c r="T713" s="156"/>
      <c r="AT713" s="152" t="s">
        <v>211</v>
      </c>
      <c r="AU713" s="152" t="s">
        <v>81</v>
      </c>
      <c r="AV713" s="12" t="s">
        <v>79</v>
      </c>
      <c r="AW713" s="12" t="s">
        <v>33</v>
      </c>
      <c r="AX713" s="12" t="s">
        <v>72</v>
      </c>
      <c r="AY713" s="152" t="s">
        <v>125</v>
      </c>
    </row>
    <row r="714" spans="2:65" s="13" customFormat="1" ht="11.25">
      <c r="B714" s="157"/>
      <c r="D714" s="151" t="s">
        <v>211</v>
      </c>
      <c r="E714" s="158" t="s">
        <v>19</v>
      </c>
      <c r="F714" s="159" t="s">
        <v>360</v>
      </c>
      <c r="H714" s="160">
        <v>0.64</v>
      </c>
      <c r="I714" s="161"/>
      <c r="L714" s="157"/>
      <c r="M714" s="162"/>
      <c r="T714" s="163"/>
      <c r="AT714" s="158" t="s">
        <v>211</v>
      </c>
      <c r="AU714" s="158" t="s">
        <v>81</v>
      </c>
      <c r="AV714" s="13" t="s">
        <v>81</v>
      </c>
      <c r="AW714" s="13" t="s">
        <v>33</v>
      </c>
      <c r="AX714" s="13" t="s">
        <v>72</v>
      </c>
      <c r="AY714" s="158" t="s">
        <v>125</v>
      </c>
    </row>
    <row r="715" spans="2:65" s="13" customFormat="1" ht="11.25">
      <c r="B715" s="157"/>
      <c r="D715" s="151" t="s">
        <v>211</v>
      </c>
      <c r="E715" s="158" t="s">
        <v>19</v>
      </c>
      <c r="F715" s="159" t="s">
        <v>361</v>
      </c>
      <c r="H715" s="160">
        <v>33.280999999999999</v>
      </c>
      <c r="I715" s="161"/>
      <c r="L715" s="157"/>
      <c r="M715" s="162"/>
      <c r="T715" s="163"/>
      <c r="AT715" s="158" t="s">
        <v>211</v>
      </c>
      <c r="AU715" s="158" t="s">
        <v>81</v>
      </c>
      <c r="AV715" s="13" t="s">
        <v>81</v>
      </c>
      <c r="AW715" s="13" t="s">
        <v>33</v>
      </c>
      <c r="AX715" s="13" t="s">
        <v>72</v>
      </c>
      <c r="AY715" s="158" t="s">
        <v>125</v>
      </c>
    </row>
    <row r="716" spans="2:65" s="13" customFormat="1" ht="11.25">
      <c r="B716" s="157"/>
      <c r="D716" s="151" t="s">
        <v>211</v>
      </c>
      <c r="E716" s="158" t="s">
        <v>19</v>
      </c>
      <c r="F716" s="159" t="s">
        <v>362</v>
      </c>
      <c r="H716" s="160">
        <v>2.89</v>
      </c>
      <c r="I716" s="161"/>
      <c r="L716" s="157"/>
      <c r="M716" s="162"/>
      <c r="T716" s="163"/>
      <c r="AT716" s="158" t="s">
        <v>211</v>
      </c>
      <c r="AU716" s="158" t="s">
        <v>81</v>
      </c>
      <c r="AV716" s="13" t="s">
        <v>81</v>
      </c>
      <c r="AW716" s="13" t="s">
        <v>33</v>
      </c>
      <c r="AX716" s="13" t="s">
        <v>72</v>
      </c>
      <c r="AY716" s="158" t="s">
        <v>125</v>
      </c>
    </row>
    <row r="717" spans="2:65" s="14" customFormat="1" ht="11.25">
      <c r="B717" s="164"/>
      <c r="D717" s="151" t="s">
        <v>211</v>
      </c>
      <c r="E717" s="165" t="s">
        <v>19</v>
      </c>
      <c r="F717" s="166" t="s">
        <v>229</v>
      </c>
      <c r="H717" s="167">
        <v>36.811</v>
      </c>
      <c r="I717" s="168"/>
      <c r="L717" s="164"/>
      <c r="M717" s="169"/>
      <c r="T717" s="170"/>
      <c r="AT717" s="165" t="s">
        <v>211</v>
      </c>
      <c r="AU717" s="165" t="s">
        <v>81</v>
      </c>
      <c r="AV717" s="14" t="s">
        <v>143</v>
      </c>
      <c r="AW717" s="14" t="s">
        <v>33</v>
      </c>
      <c r="AX717" s="14" t="s">
        <v>79</v>
      </c>
      <c r="AY717" s="165" t="s">
        <v>125</v>
      </c>
    </row>
    <row r="718" spans="2:65" s="1" customFormat="1" ht="16.5" customHeight="1">
      <c r="B718" s="33"/>
      <c r="C718" s="128" t="s">
        <v>896</v>
      </c>
      <c r="D718" s="128" t="s">
        <v>128</v>
      </c>
      <c r="E718" s="129" t="s">
        <v>897</v>
      </c>
      <c r="F718" s="130" t="s">
        <v>898</v>
      </c>
      <c r="G718" s="131" t="s">
        <v>295</v>
      </c>
      <c r="H718" s="132">
        <v>2</v>
      </c>
      <c r="I718" s="133"/>
      <c r="J718" s="134">
        <f t="shared" ref="J718:J727" si="0">ROUND(I718*H718,2)</f>
        <v>0</v>
      </c>
      <c r="K718" s="130" t="s">
        <v>19</v>
      </c>
      <c r="L718" s="33"/>
      <c r="M718" s="135" t="s">
        <v>19</v>
      </c>
      <c r="N718" s="136" t="s">
        <v>43</v>
      </c>
      <c r="P718" s="137">
        <f t="shared" ref="P718:P727" si="1">O718*H718</f>
        <v>0</v>
      </c>
      <c r="Q718" s="137">
        <v>0</v>
      </c>
      <c r="R718" s="137">
        <f t="shared" ref="R718:R727" si="2">Q718*H718</f>
        <v>0</v>
      </c>
      <c r="S718" s="137">
        <v>0</v>
      </c>
      <c r="T718" s="138">
        <f t="shared" ref="T718:T727" si="3">S718*H718</f>
        <v>0</v>
      </c>
      <c r="AR718" s="139" t="s">
        <v>143</v>
      </c>
      <c r="AT718" s="139" t="s">
        <v>128</v>
      </c>
      <c r="AU718" s="139" t="s">
        <v>81</v>
      </c>
      <c r="AY718" s="18" t="s">
        <v>125</v>
      </c>
      <c r="BE718" s="140">
        <f t="shared" ref="BE718:BE727" si="4">IF(N718="základní",J718,0)</f>
        <v>0</v>
      </c>
      <c r="BF718" s="140">
        <f t="shared" ref="BF718:BF727" si="5">IF(N718="snížená",J718,0)</f>
        <v>0</v>
      </c>
      <c r="BG718" s="140">
        <f t="shared" ref="BG718:BG727" si="6">IF(N718="zákl. přenesená",J718,0)</f>
        <v>0</v>
      </c>
      <c r="BH718" s="140">
        <f t="shared" ref="BH718:BH727" si="7">IF(N718="sníž. přenesená",J718,0)</f>
        <v>0</v>
      </c>
      <c r="BI718" s="140">
        <f t="shared" ref="BI718:BI727" si="8">IF(N718="nulová",J718,0)</f>
        <v>0</v>
      </c>
      <c r="BJ718" s="18" t="s">
        <v>79</v>
      </c>
      <c r="BK718" s="140">
        <f t="shared" ref="BK718:BK727" si="9">ROUND(I718*H718,2)</f>
        <v>0</v>
      </c>
      <c r="BL718" s="18" t="s">
        <v>143</v>
      </c>
      <c r="BM718" s="139" t="s">
        <v>899</v>
      </c>
    </row>
    <row r="719" spans="2:65" s="1" customFormat="1" ht="16.5" customHeight="1">
      <c r="B719" s="33"/>
      <c r="C719" s="128" t="s">
        <v>900</v>
      </c>
      <c r="D719" s="128" t="s">
        <v>128</v>
      </c>
      <c r="E719" s="129" t="s">
        <v>901</v>
      </c>
      <c r="F719" s="130" t="s">
        <v>902</v>
      </c>
      <c r="G719" s="131" t="s">
        <v>131</v>
      </c>
      <c r="H719" s="132">
        <v>1</v>
      </c>
      <c r="I719" s="133"/>
      <c r="J719" s="134">
        <f t="shared" si="0"/>
        <v>0</v>
      </c>
      <c r="K719" s="130" t="s">
        <v>19</v>
      </c>
      <c r="L719" s="33"/>
      <c r="M719" s="135" t="s">
        <v>19</v>
      </c>
      <c r="N719" s="136" t="s">
        <v>43</v>
      </c>
      <c r="P719" s="137">
        <f t="shared" si="1"/>
        <v>0</v>
      </c>
      <c r="Q719" s="137">
        <v>0</v>
      </c>
      <c r="R719" s="137">
        <f t="shared" si="2"/>
        <v>0</v>
      </c>
      <c r="S719" s="137">
        <v>0</v>
      </c>
      <c r="T719" s="138">
        <f t="shared" si="3"/>
        <v>0</v>
      </c>
      <c r="AR719" s="139" t="s">
        <v>143</v>
      </c>
      <c r="AT719" s="139" t="s">
        <v>128</v>
      </c>
      <c r="AU719" s="139" t="s">
        <v>81</v>
      </c>
      <c r="AY719" s="18" t="s">
        <v>125</v>
      </c>
      <c r="BE719" s="140">
        <f t="shared" si="4"/>
        <v>0</v>
      </c>
      <c r="BF719" s="140">
        <f t="shared" si="5"/>
        <v>0</v>
      </c>
      <c r="BG719" s="140">
        <f t="shared" si="6"/>
        <v>0</v>
      </c>
      <c r="BH719" s="140">
        <f t="shared" si="7"/>
        <v>0</v>
      </c>
      <c r="BI719" s="140">
        <f t="shared" si="8"/>
        <v>0</v>
      </c>
      <c r="BJ719" s="18" t="s">
        <v>79</v>
      </c>
      <c r="BK719" s="140">
        <f t="shared" si="9"/>
        <v>0</v>
      </c>
      <c r="BL719" s="18" t="s">
        <v>143</v>
      </c>
      <c r="BM719" s="139" t="s">
        <v>903</v>
      </c>
    </row>
    <row r="720" spans="2:65" s="1" customFormat="1" ht="16.5" customHeight="1">
      <c r="B720" s="33"/>
      <c r="C720" s="128" t="s">
        <v>904</v>
      </c>
      <c r="D720" s="128" t="s">
        <v>128</v>
      </c>
      <c r="E720" s="129" t="s">
        <v>905</v>
      </c>
      <c r="F720" s="130" t="s">
        <v>906</v>
      </c>
      <c r="G720" s="131" t="s">
        <v>131</v>
      </c>
      <c r="H720" s="132">
        <v>1</v>
      </c>
      <c r="I720" s="133"/>
      <c r="J720" s="134">
        <f t="shared" si="0"/>
        <v>0</v>
      </c>
      <c r="K720" s="130" t="s">
        <v>19</v>
      </c>
      <c r="L720" s="33"/>
      <c r="M720" s="135" t="s">
        <v>19</v>
      </c>
      <c r="N720" s="136" t="s">
        <v>43</v>
      </c>
      <c r="P720" s="137">
        <f t="shared" si="1"/>
        <v>0</v>
      </c>
      <c r="Q720" s="137">
        <v>0</v>
      </c>
      <c r="R720" s="137">
        <f t="shared" si="2"/>
        <v>0</v>
      </c>
      <c r="S720" s="137">
        <v>0</v>
      </c>
      <c r="T720" s="138">
        <f t="shared" si="3"/>
        <v>0</v>
      </c>
      <c r="AR720" s="139" t="s">
        <v>143</v>
      </c>
      <c r="AT720" s="139" t="s">
        <v>128</v>
      </c>
      <c r="AU720" s="139" t="s">
        <v>81</v>
      </c>
      <c r="AY720" s="18" t="s">
        <v>125</v>
      </c>
      <c r="BE720" s="140">
        <f t="shared" si="4"/>
        <v>0</v>
      </c>
      <c r="BF720" s="140">
        <f t="shared" si="5"/>
        <v>0</v>
      </c>
      <c r="BG720" s="140">
        <f t="shared" si="6"/>
        <v>0</v>
      </c>
      <c r="BH720" s="140">
        <f t="shared" si="7"/>
        <v>0</v>
      </c>
      <c r="BI720" s="140">
        <f t="shared" si="8"/>
        <v>0</v>
      </c>
      <c r="BJ720" s="18" t="s">
        <v>79</v>
      </c>
      <c r="BK720" s="140">
        <f t="shared" si="9"/>
        <v>0</v>
      </c>
      <c r="BL720" s="18" t="s">
        <v>143</v>
      </c>
      <c r="BM720" s="139" t="s">
        <v>907</v>
      </c>
    </row>
    <row r="721" spans="2:65" s="1" customFormat="1" ht="16.5" customHeight="1">
      <c r="B721" s="33"/>
      <c r="C721" s="128" t="s">
        <v>908</v>
      </c>
      <c r="D721" s="128" t="s">
        <v>128</v>
      </c>
      <c r="E721" s="129" t="s">
        <v>909</v>
      </c>
      <c r="F721" s="130" t="s">
        <v>910</v>
      </c>
      <c r="G721" s="131" t="s">
        <v>131</v>
      </c>
      <c r="H721" s="132">
        <v>1</v>
      </c>
      <c r="I721" s="133"/>
      <c r="J721" s="134">
        <f t="shared" si="0"/>
        <v>0</v>
      </c>
      <c r="K721" s="130" t="s">
        <v>19</v>
      </c>
      <c r="L721" s="33"/>
      <c r="M721" s="135" t="s">
        <v>19</v>
      </c>
      <c r="N721" s="136" t="s">
        <v>43</v>
      </c>
      <c r="P721" s="137">
        <f t="shared" si="1"/>
        <v>0</v>
      </c>
      <c r="Q721" s="137">
        <v>0</v>
      </c>
      <c r="R721" s="137">
        <f t="shared" si="2"/>
        <v>0</v>
      </c>
      <c r="S721" s="137">
        <v>0</v>
      </c>
      <c r="T721" s="138">
        <f t="shared" si="3"/>
        <v>0</v>
      </c>
      <c r="AR721" s="139" t="s">
        <v>143</v>
      </c>
      <c r="AT721" s="139" t="s">
        <v>128</v>
      </c>
      <c r="AU721" s="139" t="s">
        <v>81</v>
      </c>
      <c r="AY721" s="18" t="s">
        <v>125</v>
      </c>
      <c r="BE721" s="140">
        <f t="shared" si="4"/>
        <v>0</v>
      </c>
      <c r="BF721" s="140">
        <f t="shared" si="5"/>
        <v>0</v>
      </c>
      <c r="BG721" s="140">
        <f t="shared" si="6"/>
        <v>0</v>
      </c>
      <c r="BH721" s="140">
        <f t="shared" si="7"/>
        <v>0</v>
      </c>
      <c r="BI721" s="140">
        <f t="shared" si="8"/>
        <v>0</v>
      </c>
      <c r="BJ721" s="18" t="s">
        <v>79</v>
      </c>
      <c r="BK721" s="140">
        <f t="shared" si="9"/>
        <v>0</v>
      </c>
      <c r="BL721" s="18" t="s">
        <v>143</v>
      </c>
      <c r="BM721" s="139" t="s">
        <v>911</v>
      </c>
    </row>
    <row r="722" spans="2:65" s="1" customFormat="1" ht="16.5" customHeight="1">
      <c r="B722" s="33"/>
      <c r="C722" s="128" t="s">
        <v>912</v>
      </c>
      <c r="D722" s="128" t="s">
        <v>128</v>
      </c>
      <c r="E722" s="129" t="s">
        <v>913</v>
      </c>
      <c r="F722" s="130" t="s">
        <v>914</v>
      </c>
      <c r="G722" s="131" t="s">
        <v>131</v>
      </c>
      <c r="H722" s="132">
        <v>1</v>
      </c>
      <c r="I722" s="133"/>
      <c r="J722" s="134">
        <f t="shared" si="0"/>
        <v>0</v>
      </c>
      <c r="K722" s="130" t="s">
        <v>19</v>
      </c>
      <c r="L722" s="33"/>
      <c r="M722" s="135" t="s">
        <v>19</v>
      </c>
      <c r="N722" s="136" t="s">
        <v>43</v>
      </c>
      <c r="P722" s="137">
        <f t="shared" si="1"/>
        <v>0</v>
      </c>
      <c r="Q722" s="137">
        <v>0</v>
      </c>
      <c r="R722" s="137">
        <f t="shared" si="2"/>
        <v>0</v>
      </c>
      <c r="S722" s="137">
        <v>0</v>
      </c>
      <c r="T722" s="138">
        <f t="shared" si="3"/>
        <v>0</v>
      </c>
      <c r="AR722" s="139" t="s">
        <v>143</v>
      </c>
      <c r="AT722" s="139" t="s">
        <v>128</v>
      </c>
      <c r="AU722" s="139" t="s">
        <v>81</v>
      </c>
      <c r="AY722" s="18" t="s">
        <v>125</v>
      </c>
      <c r="BE722" s="140">
        <f t="shared" si="4"/>
        <v>0</v>
      </c>
      <c r="BF722" s="140">
        <f t="shared" si="5"/>
        <v>0</v>
      </c>
      <c r="BG722" s="140">
        <f t="shared" si="6"/>
        <v>0</v>
      </c>
      <c r="BH722" s="140">
        <f t="shared" si="7"/>
        <v>0</v>
      </c>
      <c r="BI722" s="140">
        <f t="shared" si="8"/>
        <v>0</v>
      </c>
      <c r="BJ722" s="18" t="s">
        <v>79</v>
      </c>
      <c r="BK722" s="140">
        <f t="shared" si="9"/>
        <v>0</v>
      </c>
      <c r="BL722" s="18" t="s">
        <v>143</v>
      </c>
      <c r="BM722" s="139" t="s">
        <v>915</v>
      </c>
    </row>
    <row r="723" spans="2:65" s="1" customFormat="1" ht="16.5" customHeight="1">
      <c r="B723" s="33"/>
      <c r="C723" s="128" t="s">
        <v>916</v>
      </c>
      <c r="D723" s="128" t="s">
        <v>128</v>
      </c>
      <c r="E723" s="129" t="s">
        <v>917</v>
      </c>
      <c r="F723" s="130" t="s">
        <v>918</v>
      </c>
      <c r="G723" s="131" t="s">
        <v>131</v>
      </c>
      <c r="H723" s="132">
        <v>3</v>
      </c>
      <c r="I723" s="133"/>
      <c r="J723" s="134">
        <f t="shared" si="0"/>
        <v>0</v>
      </c>
      <c r="K723" s="130" t="s">
        <v>19</v>
      </c>
      <c r="L723" s="33"/>
      <c r="M723" s="135" t="s">
        <v>19</v>
      </c>
      <c r="N723" s="136" t="s">
        <v>43</v>
      </c>
      <c r="P723" s="137">
        <f t="shared" si="1"/>
        <v>0</v>
      </c>
      <c r="Q723" s="137">
        <v>0</v>
      </c>
      <c r="R723" s="137">
        <f t="shared" si="2"/>
        <v>0</v>
      </c>
      <c r="S723" s="137">
        <v>0</v>
      </c>
      <c r="T723" s="138">
        <f t="shared" si="3"/>
        <v>0</v>
      </c>
      <c r="AR723" s="139" t="s">
        <v>143</v>
      </c>
      <c r="AT723" s="139" t="s">
        <v>128</v>
      </c>
      <c r="AU723" s="139" t="s">
        <v>81</v>
      </c>
      <c r="AY723" s="18" t="s">
        <v>125</v>
      </c>
      <c r="BE723" s="140">
        <f t="shared" si="4"/>
        <v>0</v>
      </c>
      <c r="BF723" s="140">
        <f t="shared" si="5"/>
        <v>0</v>
      </c>
      <c r="BG723" s="140">
        <f t="shared" si="6"/>
        <v>0</v>
      </c>
      <c r="BH723" s="140">
        <f t="shared" si="7"/>
        <v>0</v>
      </c>
      <c r="BI723" s="140">
        <f t="shared" si="8"/>
        <v>0</v>
      </c>
      <c r="BJ723" s="18" t="s">
        <v>79</v>
      </c>
      <c r="BK723" s="140">
        <f t="shared" si="9"/>
        <v>0</v>
      </c>
      <c r="BL723" s="18" t="s">
        <v>143</v>
      </c>
      <c r="BM723" s="139" t="s">
        <v>919</v>
      </c>
    </row>
    <row r="724" spans="2:65" s="1" customFormat="1" ht="16.5" customHeight="1">
      <c r="B724" s="33"/>
      <c r="C724" s="128" t="s">
        <v>920</v>
      </c>
      <c r="D724" s="128" t="s">
        <v>128</v>
      </c>
      <c r="E724" s="129" t="s">
        <v>921</v>
      </c>
      <c r="F724" s="130" t="s">
        <v>922</v>
      </c>
      <c r="G724" s="131" t="s">
        <v>295</v>
      </c>
      <c r="H724" s="132">
        <v>3</v>
      </c>
      <c r="I724" s="133"/>
      <c r="J724" s="134">
        <f t="shared" si="0"/>
        <v>0</v>
      </c>
      <c r="K724" s="130" t="s">
        <v>19</v>
      </c>
      <c r="L724" s="33"/>
      <c r="M724" s="135" t="s">
        <v>19</v>
      </c>
      <c r="N724" s="136" t="s">
        <v>43</v>
      </c>
      <c r="P724" s="137">
        <f t="shared" si="1"/>
        <v>0</v>
      </c>
      <c r="Q724" s="137">
        <v>0</v>
      </c>
      <c r="R724" s="137">
        <f t="shared" si="2"/>
        <v>0</v>
      </c>
      <c r="S724" s="137">
        <v>0</v>
      </c>
      <c r="T724" s="138">
        <f t="shared" si="3"/>
        <v>0</v>
      </c>
      <c r="AR724" s="139" t="s">
        <v>143</v>
      </c>
      <c r="AT724" s="139" t="s">
        <v>128</v>
      </c>
      <c r="AU724" s="139" t="s">
        <v>81</v>
      </c>
      <c r="AY724" s="18" t="s">
        <v>125</v>
      </c>
      <c r="BE724" s="140">
        <f t="shared" si="4"/>
        <v>0</v>
      </c>
      <c r="BF724" s="140">
        <f t="shared" si="5"/>
        <v>0</v>
      </c>
      <c r="BG724" s="140">
        <f t="shared" si="6"/>
        <v>0</v>
      </c>
      <c r="BH724" s="140">
        <f t="shared" si="7"/>
        <v>0</v>
      </c>
      <c r="BI724" s="140">
        <f t="shared" si="8"/>
        <v>0</v>
      </c>
      <c r="BJ724" s="18" t="s">
        <v>79</v>
      </c>
      <c r="BK724" s="140">
        <f t="shared" si="9"/>
        <v>0</v>
      </c>
      <c r="BL724" s="18" t="s">
        <v>143</v>
      </c>
      <c r="BM724" s="139" t="s">
        <v>923</v>
      </c>
    </row>
    <row r="725" spans="2:65" s="1" customFormat="1" ht="16.5" customHeight="1">
      <c r="B725" s="33"/>
      <c r="C725" s="128" t="s">
        <v>924</v>
      </c>
      <c r="D725" s="128" t="s">
        <v>128</v>
      </c>
      <c r="E725" s="129" t="s">
        <v>925</v>
      </c>
      <c r="F725" s="130" t="s">
        <v>926</v>
      </c>
      <c r="G725" s="131" t="s">
        <v>295</v>
      </c>
      <c r="H725" s="132">
        <v>3</v>
      </c>
      <c r="I725" s="133"/>
      <c r="J725" s="134">
        <f t="shared" si="0"/>
        <v>0</v>
      </c>
      <c r="K725" s="130" t="s">
        <v>19</v>
      </c>
      <c r="L725" s="33"/>
      <c r="M725" s="135" t="s">
        <v>19</v>
      </c>
      <c r="N725" s="136" t="s">
        <v>43</v>
      </c>
      <c r="P725" s="137">
        <f t="shared" si="1"/>
        <v>0</v>
      </c>
      <c r="Q725" s="137">
        <v>0</v>
      </c>
      <c r="R725" s="137">
        <f t="shared" si="2"/>
        <v>0</v>
      </c>
      <c r="S725" s="137">
        <v>0</v>
      </c>
      <c r="T725" s="138">
        <f t="shared" si="3"/>
        <v>0</v>
      </c>
      <c r="AR725" s="139" t="s">
        <v>143</v>
      </c>
      <c r="AT725" s="139" t="s">
        <v>128</v>
      </c>
      <c r="AU725" s="139" t="s">
        <v>81</v>
      </c>
      <c r="AY725" s="18" t="s">
        <v>125</v>
      </c>
      <c r="BE725" s="140">
        <f t="shared" si="4"/>
        <v>0</v>
      </c>
      <c r="BF725" s="140">
        <f t="shared" si="5"/>
        <v>0</v>
      </c>
      <c r="BG725" s="140">
        <f t="shared" si="6"/>
        <v>0</v>
      </c>
      <c r="BH725" s="140">
        <f t="shared" si="7"/>
        <v>0</v>
      </c>
      <c r="BI725" s="140">
        <f t="shared" si="8"/>
        <v>0</v>
      </c>
      <c r="BJ725" s="18" t="s">
        <v>79</v>
      </c>
      <c r="BK725" s="140">
        <f t="shared" si="9"/>
        <v>0</v>
      </c>
      <c r="BL725" s="18" t="s">
        <v>143</v>
      </c>
      <c r="BM725" s="139" t="s">
        <v>927</v>
      </c>
    </row>
    <row r="726" spans="2:65" s="1" customFormat="1" ht="16.5" customHeight="1">
      <c r="B726" s="33"/>
      <c r="C726" s="128" t="s">
        <v>928</v>
      </c>
      <c r="D726" s="128" t="s">
        <v>128</v>
      </c>
      <c r="E726" s="129" t="s">
        <v>929</v>
      </c>
      <c r="F726" s="130" t="s">
        <v>930</v>
      </c>
      <c r="G726" s="131" t="s">
        <v>131</v>
      </c>
      <c r="H726" s="132">
        <v>1</v>
      </c>
      <c r="I726" s="133"/>
      <c r="J726" s="134">
        <f t="shared" si="0"/>
        <v>0</v>
      </c>
      <c r="K726" s="130" t="s">
        <v>19</v>
      </c>
      <c r="L726" s="33"/>
      <c r="M726" s="135" t="s">
        <v>19</v>
      </c>
      <c r="N726" s="136" t="s">
        <v>43</v>
      </c>
      <c r="P726" s="137">
        <f t="shared" si="1"/>
        <v>0</v>
      </c>
      <c r="Q726" s="137">
        <v>0</v>
      </c>
      <c r="R726" s="137">
        <f t="shared" si="2"/>
        <v>0</v>
      </c>
      <c r="S726" s="137">
        <v>0</v>
      </c>
      <c r="T726" s="138">
        <f t="shared" si="3"/>
        <v>0</v>
      </c>
      <c r="AR726" s="139" t="s">
        <v>143</v>
      </c>
      <c r="AT726" s="139" t="s">
        <v>128</v>
      </c>
      <c r="AU726" s="139" t="s">
        <v>81</v>
      </c>
      <c r="AY726" s="18" t="s">
        <v>125</v>
      </c>
      <c r="BE726" s="140">
        <f t="shared" si="4"/>
        <v>0</v>
      </c>
      <c r="BF726" s="140">
        <f t="shared" si="5"/>
        <v>0</v>
      </c>
      <c r="BG726" s="140">
        <f t="shared" si="6"/>
        <v>0</v>
      </c>
      <c r="BH726" s="140">
        <f t="shared" si="7"/>
        <v>0</v>
      </c>
      <c r="BI726" s="140">
        <f t="shared" si="8"/>
        <v>0</v>
      </c>
      <c r="BJ726" s="18" t="s">
        <v>79</v>
      </c>
      <c r="BK726" s="140">
        <f t="shared" si="9"/>
        <v>0</v>
      </c>
      <c r="BL726" s="18" t="s">
        <v>143</v>
      </c>
      <c r="BM726" s="139" t="s">
        <v>931</v>
      </c>
    </row>
    <row r="727" spans="2:65" s="1" customFormat="1" ht="24.2" customHeight="1">
      <c r="B727" s="33"/>
      <c r="C727" s="128" t="s">
        <v>932</v>
      </c>
      <c r="D727" s="128" t="s">
        <v>128</v>
      </c>
      <c r="E727" s="129" t="s">
        <v>933</v>
      </c>
      <c r="F727" s="130" t="s">
        <v>934</v>
      </c>
      <c r="G727" s="131" t="s">
        <v>206</v>
      </c>
      <c r="H727" s="132">
        <v>1344</v>
      </c>
      <c r="I727" s="133"/>
      <c r="J727" s="134">
        <f t="shared" si="0"/>
        <v>0</v>
      </c>
      <c r="K727" s="130" t="s">
        <v>207</v>
      </c>
      <c r="L727" s="33"/>
      <c r="M727" s="135" t="s">
        <v>19</v>
      </c>
      <c r="N727" s="136" t="s">
        <v>43</v>
      </c>
      <c r="P727" s="137">
        <f t="shared" si="1"/>
        <v>0</v>
      </c>
      <c r="Q727" s="137">
        <v>0</v>
      </c>
      <c r="R727" s="137">
        <f t="shared" si="2"/>
        <v>0</v>
      </c>
      <c r="S727" s="137">
        <v>0</v>
      </c>
      <c r="T727" s="138">
        <f t="shared" si="3"/>
        <v>0</v>
      </c>
      <c r="AR727" s="139" t="s">
        <v>143</v>
      </c>
      <c r="AT727" s="139" t="s">
        <v>128</v>
      </c>
      <c r="AU727" s="139" t="s">
        <v>81</v>
      </c>
      <c r="AY727" s="18" t="s">
        <v>125</v>
      </c>
      <c r="BE727" s="140">
        <f t="shared" si="4"/>
        <v>0</v>
      </c>
      <c r="BF727" s="140">
        <f t="shared" si="5"/>
        <v>0</v>
      </c>
      <c r="BG727" s="140">
        <f t="shared" si="6"/>
        <v>0</v>
      </c>
      <c r="BH727" s="140">
        <f t="shared" si="7"/>
        <v>0</v>
      </c>
      <c r="BI727" s="140">
        <f t="shared" si="8"/>
        <v>0</v>
      </c>
      <c r="BJ727" s="18" t="s">
        <v>79</v>
      </c>
      <c r="BK727" s="140">
        <f t="shared" si="9"/>
        <v>0</v>
      </c>
      <c r="BL727" s="18" t="s">
        <v>143</v>
      </c>
      <c r="BM727" s="139" t="s">
        <v>935</v>
      </c>
    </row>
    <row r="728" spans="2:65" s="1" customFormat="1" ht="11.25">
      <c r="B728" s="33"/>
      <c r="D728" s="146" t="s">
        <v>209</v>
      </c>
      <c r="F728" s="147" t="s">
        <v>936</v>
      </c>
      <c r="I728" s="148"/>
      <c r="L728" s="33"/>
      <c r="M728" s="149"/>
      <c r="T728" s="54"/>
      <c r="AT728" s="18" t="s">
        <v>209</v>
      </c>
      <c r="AU728" s="18" t="s">
        <v>81</v>
      </c>
    </row>
    <row r="729" spans="2:65" s="13" customFormat="1" ht="11.25">
      <c r="B729" s="157"/>
      <c r="D729" s="151" t="s">
        <v>211</v>
      </c>
      <c r="E729" s="158" t="s">
        <v>19</v>
      </c>
      <c r="F729" s="159" t="s">
        <v>937</v>
      </c>
      <c r="H729" s="160">
        <v>1344</v>
      </c>
      <c r="I729" s="161"/>
      <c r="L729" s="157"/>
      <c r="M729" s="162"/>
      <c r="T729" s="163"/>
      <c r="AT729" s="158" t="s">
        <v>211</v>
      </c>
      <c r="AU729" s="158" t="s">
        <v>81</v>
      </c>
      <c r="AV729" s="13" t="s">
        <v>81</v>
      </c>
      <c r="AW729" s="13" t="s">
        <v>33</v>
      </c>
      <c r="AX729" s="13" t="s">
        <v>79</v>
      </c>
      <c r="AY729" s="158" t="s">
        <v>125</v>
      </c>
    </row>
    <row r="730" spans="2:65" s="1" customFormat="1" ht="24.2" customHeight="1">
      <c r="B730" s="33"/>
      <c r="C730" s="128" t="s">
        <v>938</v>
      </c>
      <c r="D730" s="128" t="s">
        <v>128</v>
      </c>
      <c r="E730" s="129" t="s">
        <v>939</v>
      </c>
      <c r="F730" s="130" t="s">
        <v>940</v>
      </c>
      <c r="G730" s="131" t="s">
        <v>206</v>
      </c>
      <c r="H730" s="132">
        <v>120960</v>
      </c>
      <c r="I730" s="133"/>
      <c r="J730" s="134">
        <f>ROUND(I730*H730,2)</f>
        <v>0</v>
      </c>
      <c r="K730" s="130" t="s">
        <v>207</v>
      </c>
      <c r="L730" s="33"/>
      <c r="M730" s="135" t="s">
        <v>19</v>
      </c>
      <c r="N730" s="136" t="s">
        <v>43</v>
      </c>
      <c r="P730" s="137">
        <f>O730*H730</f>
        <v>0</v>
      </c>
      <c r="Q730" s="137">
        <v>0</v>
      </c>
      <c r="R730" s="137">
        <f>Q730*H730</f>
        <v>0</v>
      </c>
      <c r="S730" s="137">
        <v>0</v>
      </c>
      <c r="T730" s="138">
        <f>S730*H730</f>
        <v>0</v>
      </c>
      <c r="AR730" s="139" t="s">
        <v>143</v>
      </c>
      <c r="AT730" s="139" t="s">
        <v>128</v>
      </c>
      <c r="AU730" s="139" t="s">
        <v>81</v>
      </c>
      <c r="AY730" s="18" t="s">
        <v>125</v>
      </c>
      <c r="BE730" s="140">
        <f>IF(N730="základní",J730,0)</f>
        <v>0</v>
      </c>
      <c r="BF730" s="140">
        <f>IF(N730="snížená",J730,0)</f>
        <v>0</v>
      </c>
      <c r="BG730" s="140">
        <f>IF(N730="zákl. přenesená",J730,0)</f>
        <v>0</v>
      </c>
      <c r="BH730" s="140">
        <f>IF(N730="sníž. přenesená",J730,0)</f>
        <v>0</v>
      </c>
      <c r="BI730" s="140">
        <f>IF(N730="nulová",J730,0)</f>
        <v>0</v>
      </c>
      <c r="BJ730" s="18" t="s">
        <v>79</v>
      </c>
      <c r="BK730" s="140">
        <f>ROUND(I730*H730,2)</f>
        <v>0</v>
      </c>
      <c r="BL730" s="18" t="s">
        <v>143</v>
      </c>
      <c r="BM730" s="139" t="s">
        <v>941</v>
      </c>
    </row>
    <row r="731" spans="2:65" s="1" customFormat="1" ht="11.25">
      <c r="B731" s="33"/>
      <c r="D731" s="146" t="s">
        <v>209</v>
      </c>
      <c r="F731" s="147" t="s">
        <v>942</v>
      </c>
      <c r="I731" s="148"/>
      <c r="L731" s="33"/>
      <c r="M731" s="149"/>
      <c r="T731" s="54"/>
      <c r="AT731" s="18" t="s">
        <v>209</v>
      </c>
      <c r="AU731" s="18" t="s">
        <v>81</v>
      </c>
    </row>
    <row r="732" spans="2:65" s="13" customFormat="1" ht="11.25">
      <c r="B732" s="157"/>
      <c r="D732" s="151" t="s">
        <v>211</v>
      </c>
      <c r="E732" s="158" t="s">
        <v>19</v>
      </c>
      <c r="F732" s="159" t="s">
        <v>943</v>
      </c>
      <c r="H732" s="160">
        <v>120960</v>
      </c>
      <c r="I732" s="161"/>
      <c r="L732" s="157"/>
      <c r="M732" s="162"/>
      <c r="T732" s="163"/>
      <c r="AT732" s="158" t="s">
        <v>211</v>
      </c>
      <c r="AU732" s="158" t="s">
        <v>81</v>
      </c>
      <c r="AV732" s="13" t="s">
        <v>81</v>
      </c>
      <c r="AW732" s="13" t="s">
        <v>33</v>
      </c>
      <c r="AX732" s="13" t="s">
        <v>79</v>
      </c>
      <c r="AY732" s="158" t="s">
        <v>125</v>
      </c>
    </row>
    <row r="733" spans="2:65" s="1" customFormat="1" ht="24.2" customHeight="1">
      <c r="B733" s="33"/>
      <c r="C733" s="128" t="s">
        <v>944</v>
      </c>
      <c r="D733" s="128" t="s">
        <v>128</v>
      </c>
      <c r="E733" s="129" t="s">
        <v>945</v>
      </c>
      <c r="F733" s="130" t="s">
        <v>946</v>
      </c>
      <c r="G733" s="131" t="s">
        <v>206</v>
      </c>
      <c r="H733" s="132">
        <v>1344</v>
      </c>
      <c r="I733" s="133"/>
      <c r="J733" s="134">
        <f>ROUND(I733*H733,2)</f>
        <v>0</v>
      </c>
      <c r="K733" s="130" t="s">
        <v>207</v>
      </c>
      <c r="L733" s="33"/>
      <c r="M733" s="135" t="s">
        <v>19</v>
      </c>
      <c r="N733" s="136" t="s">
        <v>43</v>
      </c>
      <c r="P733" s="137">
        <f>O733*H733</f>
        <v>0</v>
      </c>
      <c r="Q733" s="137">
        <v>0</v>
      </c>
      <c r="R733" s="137">
        <f>Q733*H733</f>
        <v>0</v>
      </c>
      <c r="S733" s="137">
        <v>0</v>
      </c>
      <c r="T733" s="138">
        <f>S733*H733</f>
        <v>0</v>
      </c>
      <c r="AR733" s="139" t="s">
        <v>143</v>
      </c>
      <c r="AT733" s="139" t="s">
        <v>128</v>
      </c>
      <c r="AU733" s="139" t="s">
        <v>81</v>
      </c>
      <c r="AY733" s="18" t="s">
        <v>125</v>
      </c>
      <c r="BE733" s="140">
        <f>IF(N733="základní",J733,0)</f>
        <v>0</v>
      </c>
      <c r="BF733" s="140">
        <f>IF(N733="snížená",J733,0)</f>
        <v>0</v>
      </c>
      <c r="BG733" s="140">
        <f>IF(N733="zákl. přenesená",J733,0)</f>
        <v>0</v>
      </c>
      <c r="BH733" s="140">
        <f>IF(N733="sníž. přenesená",J733,0)</f>
        <v>0</v>
      </c>
      <c r="BI733" s="140">
        <f>IF(N733="nulová",J733,0)</f>
        <v>0</v>
      </c>
      <c r="BJ733" s="18" t="s">
        <v>79</v>
      </c>
      <c r="BK733" s="140">
        <f>ROUND(I733*H733,2)</f>
        <v>0</v>
      </c>
      <c r="BL733" s="18" t="s">
        <v>143</v>
      </c>
      <c r="BM733" s="139" t="s">
        <v>947</v>
      </c>
    </row>
    <row r="734" spans="2:65" s="1" customFormat="1" ht="11.25">
      <c r="B734" s="33"/>
      <c r="D734" s="146" t="s">
        <v>209</v>
      </c>
      <c r="F734" s="147" t="s">
        <v>948</v>
      </c>
      <c r="I734" s="148"/>
      <c r="L734" s="33"/>
      <c r="M734" s="149"/>
      <c r="T734" s="54"/>
      <c r="AT734" s="18" t="s">
        <v>209</v>
      </c>
      <c r="AU734" s="18" t="s">
        <v>81</v>
      </c>
    </row>
    <row r="735" spans="2:65" s="1" customFormat="1" ht="16.5" customHeight="1">
      <c r="B735" s="33"/>
      <c r="C735" s="128" t="s">
        <v>949</v>
      </c>
      <c r="D735" s="128" t="s">
        <v>128</v>
      </c>
      <c r="E735" s="129" t="s">
        <v>950</v>
      </c>
      <c r="F735" s="130" t="s">
        <v>951</v>
      </c>
      <c r="G735" s="131" t="s">
        <v>206</v>
      </c>
      <c r="H735" s="132">
        <v>1344</v>
      </c>
      <c r="I735" s="133"/>
      <c r="J735" s="134">
        <f>ROUND(I735*H735,2)</f>
        <v>0</v>
      </c>
      <c r="K735" s="130" t="s">
        <v>207</v>
      </c>
      <c r="L735" s="33"/>
      <c r="M735" s="135" t="s">
        <v>19</v>
      </c>
      <c r="N735" s="136" t="s">
        <v>43</v>
      </c>
      <c r="P735" s="137">
        <f>O735*H735</f>
        <v>0</v>
      </c>
      <c r="Q735" s="137">
        <v>0</v>
      </c>
      <c r="R735" s="137">
        <f>Q735*H735</f>
        <v>0</v>
      </c>
      <c r="S735" s="137">
        <v>0</v>
      </c>
      <c r="T735" s="138">
        <f>S735*H735</f>
        <v>0</v>
      </c>
      <c r="AR735" s="139" t="s">
        <v>143</v>
      </c>
      <c r="AT735" s="139" t="s">
        <v>128</v>
      </c>
      <c r="AU735" s="139" t="s">
        <v>81</v>
      </c>
      <c r="AY735" s="18" t="s">
        <v>125</v>
      </c>
      <c r="BE735" s="140">
        <f>IF(N735="základní",J735,0)</f>
        <v>0</v>
      </c>
      <c r="BF735" s="140">
        <f>IF(N735="snížená",J735,0)</f>
        <v>0</v>
      </c>
      <c r="BG735" s="140">
        <f>IF(N735="zákl. přenesená",J735,0)</f>
        <v>0</v>
      </c>
      <c r="BH735" s="140">
        <f>IF(N735="sníž. přenesená",J735,0)</f>
        <v>0</v>
      </c>
      <c r="BI735" s="140">
        <f>IF(N735="nulová",J735,0)</f>
        <v>0</v>
      </c>
      <c r="BJ735" s="18" t="s">
        <v>79</v>
      </c>
      <c r="BK735" s="140">
        <f>ROUND(I735*H735,2)</f>
        <v>0</v>
      </c>
      <c r="BL735" s="18" t="s">
        <v>143</v>
      </c>
      <c r="BM735" s="139" t="s">
        <v>952</v>
      </c>
    </row>
    <row r="736" spans="2:65" s="1" customFormat="1" ht="11.25">
      <c r="B736" s="33"/>
      <c r="D736" s="146" t="s">
        <v>209</v>
      </c>
      <c r="F736" s="147" t="s">
        <v>953</v>
      </c>
      <c r="I736" s="148"/>
      <c r="L736" s="33"/>
      <c r="M736" s="149"/>
      <c r="T736" s="54"/>
      <c r="AT736" s="18" t="s">
        <v>209</v>
      </c>
      <c r="AU736" s="18" t="s">
        <v>81</v>
      </c>
    </row>
    <row r="737" spans="2:65" s="1" customFormat="1" ht="16.5" customHeight="1">
      <c r="B737" s="33"/>
      <c r="C737" s="128" t="s">
        <v>954</v>
      </c>
      <c r="D737" s="128" t="s">
        <v>128</v>
      </c>
      <c r="E737" s="129" t="s">
        <v>955</v>
      </c>
      <c r="F737" s="130" t="s">
        <v>956</v>
      </c>
      <c r="G737" s="131" t="s">
        <v>206</v>
      </c>
      <c r="H737" s="132">
        <v>120960</v>
      </c>
      <c r="I737" s="133"/>
      <c r="J737" s="134">
        <f>ROUND(I737*H737,2)</f>
        <v>0</v>
      </c>
      <c r="K737" s="130" t="s">
        <v>207</v>
      </c>
      <c r="L737" s="33"/>
      <c r="M737" s="135" t="s">
        <v>19</v>
      </c>
      <c r="N737" s="136" t="s">
        <v>43</v>
      </c>
      <c r="P737" s="137">
        <f>O737*H737</f>
        <v>0</v>
      </c>
      <c r="Q737" s="137">
        <v>0</v>
      </c>
      <c r="R737" s="137">
        <f>Q737*H737</f>
        <v>0</v>
      </c>
      <c r="S737" s="137">
        <v>0</v>
      </c>
      <c r="T737" s="138">
        <f>S737*H737</f>
        <v>0</v>
      </c>
      <c r="AR737" s="139" t="s">
        <v>143</v>
      </c>
      <c r="AT737" s="139" t="s">
        <v>128</v>
      </c>
      <c r="AU737" s="139" t="s">
        <v>81</v>
      </c>
      <c r="AY737" s="18" t="s">
        <v>125</v>
      </c>
      <c r="BE737" s="140">
        <f>IF(N737="základní",J737,0)</f>
        <v>0</v>
      </c>
      <c r="BF737" s="140">
        <f>IF(N737="snížená",J737,0)</f>
        <v>0</v>
      </c>
      <c r="BG737" s="140">
        <f>IF(N737="zákl. přenesená",J737,0)</f>
        <v>0</v>
      </c>
      <c r="BH737" s="140">
        <f>IF(N737="sníž. přenesená",J737,0)</f>
        <v>0</v>
      </c>
      <c r="BI737" s="140">
        <f>IF(N737="nulová",J737,0)</f>
        <v>0</v>
      </c>
      <c r="BJ737" s="18" t="s">
        <v>79</v>
      </c>
      <c r="BK737" s="140">
        <f>ROUND(I737*H737,2)</f>
        <v>0</v>
      </c>
      <c r="BL737" s="18" t="s">
        <v>143</v>
      </c>
      <c r="BM737" s="139" t="s">
        <v>957</v>
      </c>
    </row>
    <row r="738" spans="2:65" s="1" customFormat="1" ht="11.25">
      <c r="B738" s="33"/>
      <c r="D738" s="146" t="s">
        <v>209</v>
      </c>
      <c r="F738" s="147" t="s">
        <v>958</v>
      </c>
      <c r="I738" s="148"/>
      <c r="L738" s="33"/>
      <c r="M738" s="149"/>
      <c r="T738" s="54"/>
      <c r="AT738" s="18" t="s">
        <v>209</v>
      </c>
      <c r="AU738" s="18" t="s">
        <v>81</v>
      </c>
    </row>
    <row r="739" spans="2:65" s="1" customFormat="1" ht="16.5" customHeight="1">
      <c r="B739" s="33"/>
      <c r="C739" s="128" t="s">
        <v>959</v>
      </c>
      <c r="D739" s="128" t="s">
        <v>128</v>
      </c>
      <c r="E739" s="129" t="s">
        <v>960</v>
      </c>
      <c r="F739" s="130" t="s">
        <v>961</v>
      </c>
      <c r="G739" s="131" t="s">
        <v>206</v>
      </c>
      <c r="H739" s="132">
        <v>1344</v>
      </c>
      <c r="I739" s="133"/>
      <c r="J739" s="134">
        <f>ROUND(I739*H739,2)</f>
        <v>0</v>
      </c>
      <c r="K739" s="130" t="s">
        <v>207</v>
      </c>
      <c r="L739" s="33"/>
      <c r="M739" s="135" t="s">
        <v>19</v>
      </c>
      <c r="N739" s="136" t="s">
        <v>43</v>
      </c>
      <c r="P739" s="137">
        <f>O739*H739</f>
        <v>0</v>
      </c>
      <c r="Q739" s="137">
        <v>0</v>
      </c>
      <c r="R739" s="137">
        <f>Q739*H739</f>
        <v>0</v>
      </c>
      <c r="S739" s="137">
        <v>0</v>
      </c>
      <c r="T739" s="138">
        <f>S739*H739</f>
        <v>0</v>
      </c>
      <c r="AR739" s="139" t="s">
        <v>143</v>
      </c>
      <c r="AT739" s="139" t="s">
        <v>128</v>
      </c>
      <c r="AU739" s="139" t="s">
        <v>81</v>
      </c>
      <c r="AY739" s="18" t="s">
        <v>125</v>
      </c>
      <c r="BE739" s="140">
        <f>IF(N739="základní",J739,0)</f>
        <v>0</v>
      </c>
      <c r="BF739" s="140">
        <f>IF(N739="snížená",J739,0)</f>
        <v>0</v>
      </c>
      <c r="BG739" s="140">
        <f>IF(N739="zákl. přenesená",J739,0)</f>
        <v>0</v>
      </c>
      <c r="BH739" s="140">
        <f>IF(N739="sníž. přenesená",J739,0)</f>
        <v>0</v>
      </c>
      <c r="BI739" s="140">
        <f>IF(N739="nulová",J739,0)</f>
        <v>0</v>
      </c>
      <c r="BJ739" s="18" t="s">
        <v>79</v>
      </c>
      <c r="BK739" s="140">
        <f>ROUND(I739*H739,2)</f>
        <v>0</v>
      </c>
      <c r="BL739" s="18" t="s">
        <v>143</v>
      </c>
      <c r="BM739" s="139" t="s">
        <v>962</v>
      </c>
    </row>
    <row r="740" spans="2:65" s="1" customFormat="1" ht="11.25">
      <c r="B740" s="33"/>
      <c r="D740" s="146" t="s">
        <v>209</v>
      </c>
      <c r="F740" s="147" t="s">
        <v>963</v>
      </c>
      <c r="I740" s="148"/>
      <c r="L740" s="33"/>
      <c r="M740" s="149"/>
      <c r="T740" s="54"/>
      <c r="AT740" s="18" t="s">
        <v>209</v>
      </c>
      <c r="AU740" s="18" t="s">
        <v>81</v>
      </c>
    </row>
    <row r="741" spans="2:65" s="1" customFormat="1" ht="24.2" customHeight="1">
      <c r="B741" s="33"/>
      <c r="C741" s="128" t="s">
        <v>964</v>
      </c>
      <c r="D741" s="128" t="s">
        <v>128</v>
      </c>
      <c r="E741" s="129" t="s">
        <v>965</v>
      </c>
      <c r="F741" s="130" t="s">
        <v>966</v>
      </c>
      <c r="G741" s="131" t="s">
        <v>206</v>
      </c>
      <c r="H741" s="132">
        <v>496.9</v>
      </c>
      <c r="I741" s="133"/>
      <c r="J741" s="134">
        <f>ROUND(I741*H741,2)</f>
        <v>0</v>
      </c>
      <c r="K741" s="130" t="s">
        <v>207</v>
      </c>
      <c r="L741" s="33"/>
      <c r="M741" s="135" t="s">
        <v>19</v>
      </c>
      <c r="N741" s="136" t="s">
        <v>43</v>
      </c>
      <c r="P741" s="137">
        <f>O741*H741</f>
        <v>0</v>
      </c>
      <c r="Q741" s="137">
        <v>1.2999999999999999E-4</v>
      </c>
      <c r="R741" s="137">
        <f>Q741*H741</f>
        <v>6.4596999999999988E-2</v>
      </c>
      <c r="S741" s="137">
        <v>0</v>
      </c>
      <c r="T741" s="138">
        <f>S741*H741</f>
        <v>0</v>
      </c>
      <c r="AR741" s="139" t="s">
        <v>143</v>
      </c>
      <c r="AT741" s="139" t="s">
        <v>128</v>
      </c>
      <c r="AU741" s="139" t="s">
        <v>81</v>
      </c>
      <c r="AY741" s="18" t="s">
        <v>125</v>
      </c>
      <c r="BE741" s="140">
        <f>IF(N741="základní",J741,0)</f>
        <v>0</v>
      </c>
      <c r="BF741" s="140">
        <f>IF(N741="snížená",J741,0)</f>
        <v>0</v>
      </c>
      <c r="BG741" s="140">
        <f>IF(N741="zákl. přenesená",J741,0)</f>
        <v>0</v>
      </c>
      <c r="BH741" s="140">
        <f>IF(N741="sníž. přenesená",J741,0)</f>
        <v>0</v>
      </c>
      <c r="BI741" s="140">
        <f>IF(N741="nulová",J741,0)</f>
        <v>0</v>
      </c>
      <c r="BJ741" s="18" t="s">
        <v>79</v>
      </c>
      <c r="BK741" s="140">
        <f>ROUND(I741*H741,2)</f>
        <v>0</v>
      </c>
      <c r="BL741" s="18" t="s">
        <v>143</v>
      </c>
      <c r="BM741" s="139" t="s">
        <v>967</v>
      </c>
    </row>
    <row r="742" spans="2:65" s="1" customFormat="1" ht="11.25">
      <c r="B742" s="33"/>
      <c r="D742" s="146" t="s">
        <v>209</v>
      </c>
      <c r="F742" s="147" t="s">
        <v>968</v>
      </c>
      <c r="I742" s="148"/>
      <c r="L742" s="33"/>
      <c r="M742" s="149"/>
      <c r="T742" s="54"/>
      <c r="AT742" s="18" t="s">
        <v>209</v>
      </c>
      <c r="AU742" s="18" t="s">
        <v>81</v>
      </c>
    </row>
    <row r="743" spans="2:65" s="12" customFormat="1" ht="11.25">
      <c r="B743" s="150"/>
      <c r="D743" s="151" t="s">
        <v>211</v>
      </c>
      <c r="E743" s="152" t="s">
        <v>19</v>
      </c>
      <c r="F743" s="153" t="s">
        <v>969</v>
      </c>
      <c r="H743" s="152" t="s">
        <v>19</v>
      </c>
      <c r="I743" s="154"/>
      <c r="L743" s="150"/>
      <c r="M743" s="155"/>
      <c r="T743" s="156"/>
      <c r="AT743" s="152" t="s">
        <v>211</v>
      </c>
      <c r="AU743" s="152" t="s">
        <v>81</v>
      </c>
      <c r="AV743" s="12" t="s">
        <v>79</v>
      </c>
      <c r="AW743" s="12" t="s">
        <v>33</v>
      </c>
      <c r="AX743" s="12" t="s">
        <v>72</v>
      </c>
      <c r="AY743" s="152" t="s">
        <v>125</v>
      </c>
    </row>
    <row r="744" spans="2:65" s="13" customFormat="1" ht="11.25">
      <c r="B744" s="157"/>
      <c r="D744" s="151" t="s">
        <v>211</v>
      </c>
      <c r="E744" s="158" t="s">
        <v>19</v>
      </c>
      <c r="F744" s="159" t="s">
        <v>970</v>
      </c>
      <c r="H744" s="160">
        <v>252.1</v>
      </c>
      <c r="I744" s="161"/>
      <c r="L744" s="157"/>
      <c r="M744" s="162"/>
      <c r="T744" s="163"/>
      <c r="AT744" s="158" t="s">
        <v>211</v>
      </c>
      <c r="AU744" s="158" t="s">
        <v>81</v>
      </c>
      <c r="AV744" s="13" t="s">
        <v>81</v>
      </c>
      <c r="AW744" s="13" t="s">
        <v>33</v>
      </c>
      <c r="AX744" s="13" t="s">
        <v>72</v>
      </c>
      <c r="AY744" s="158" t="s">
        <v>125</v>
      </c>
    </row>
    <row r="745" spans="2:65" s="12" customFormat="1" ht="11.25">
      <c r="B745" s="150"/>
      <c r="D745" s="151" t="s">
        <v>211</v>
      </c>
      <c r="E745" s="152" t="s">
        <v>19</v>
      </c>
      <c r="F745" s="153" t="s">
        <v>392</v>
      </c>
      <c r="H745" s="152" t="s">
        <v>19</v>
      </c>
      <c r="I745" s="154"/>
      <c r="L745" s="150"/>
      <c r="M745" s="155"/>
      <c r="T745" s="156"/>
      <c r="AT745" s="152" t="s">
        <v>211</v>
      </c>
      <c r="AU745" s="152" t="s">
        <v>81</v>
      </c>
      <c r="AV745" s="12" t="s">
        <v>79</v>
      </c>
      <c r="AW745" s="12" t="s">
        <v>33</v>
      </c>
      <c r="AX745" s="12" t="s">
        <v>72</v>
      </c>
      <c r="AY745" s="152" t="s">
        <v>125</v>
      </c>
    </row>
    <row r="746" spans="2:65" s="13" customFormat="1" ht="11.25">
      <c r="B746" s="157"/>
      <c r="D746" s="151" t="s">
        <v>211</v>
      </c>
      <c r="E746" s="158" t="s">
        <v>19</v>
      </c>
      <c r="F746" s="159" t="s">
        <v>393</v>
      </c>
      <c r="H746" s="160">
        <v>244.8</v>
      </c>
      <c r="I746" s="161"/>
      <c r="L746" s="157"/>
      <c r="M746" s="162"/>
      <c r="T746" s="163"/>
      <c r="AT746" s="158" t="s">
        <v>211</v>
      </c>
      <c r="AU746" s="158" t="s">
        <v>81</v>
      </c>
      <c r="AV746" s="13" t="s">
        <v>81</v>
      </c>
      <c r="AW746" s="13" t="s">
        <v>33</v>
      </c>
      <c r="AX746" s="13" t="s">
        <v>72</v>
      </c>
      <c r="AY746" s="158" t="s">
        <v>125</v>
      </c>
    </row>
    <row r="747" spans="2:65" s="14" customFormat="1" ht="11.25">
      <c r="B747" s="164"/>
      <c r="D747" s="151" t="s">
        <v>211</v>
      </c>
      <c r="E747" s="165" t="s">
        <v>19</v>
      </c>
      <c r="F747" s="166" t="s">
        <v>229</v>
      </c>
      <c r="H747" s="167">
        <v>496.9</v>
      </c>
      <c r="I747" s="168"/>
      <c r="L747" s="164"/>
      <c r="M747" s="169"/>
      <c r="T747" s="170"/>
      <c r="AT747" s="165" t="s">
        <v>211</v>
      </c>
      <c r="AU747" s="165" t="s">
        <v>81</v>
      </c>
      <c r="AV747" s="14" t="s">
        <v>143</v>
      </c>
      <c r="AW747" s="14" t="s">
        <v>33</v>
      </c>
      <c r="AX747" s="14" t="s">
        <v>79</v>
      </c>
      <c r="AY747" s="165" t="s">
        <v>125</v>
      </c>
    </row>
    <row r="748" spans="2:65" s="1" customFormat="1" ht="24.2" customHeight="1">
      <c r="B748" s="33"/>
      <c r="C748" s="128" t="s">
        <v>971</v>
      </c>
      <c r="D748" s="128" t="s">
        <v>128</v>
      </c>
      <c r="E748" s="129" t="s">
        <v>972</v>
      </c>
      <c r="F748" s="130" t="s">
        <v>973</v>
      </c>
      <c r="G748" s="131" t="s">
        <v>206</v>
      </c>
      <c r="H748" s="132">
        <v>993.8</v>
      </c>
      <c r="I748" s="133"/>
      <c r="J748" s="134">
        <f>ROUND(I748*H748,2)</f>
        <v>0</v>
      </c>
      <c r="K748" s="130" t="s">
        <v>207</v>
      </c>
      <c r="L748" s="33"/>
      <c r="M748" s="135" t="s">
        <v>19</v>
      </c>
      <c r="N748" s="136" t="s">
        <v>43</v>
      </c>
      <c r="P748" s="137">
        <f>O748*H748</f>
        <v>0</v>
      </c>
      <c r="Q748" s="137">
        <v>4.0000000000000003E-5</v>
      </c>
      <c r="R748" s="137">
        <f>Q748*H748</f>
        <v>3.9752000000000003E-2</v>
      </c>
      <c r="S748" s="137">
        <v>0</v>
      </c>
      <c r="T748" s="138">
        <f>S748*H748</f>
        <v>0</v>
      </c>
      <c r="AR748" s="139" t="s">
        <v>143</v>
      </c>
      <c r="AT748" s="139" t="s">
        <v>128</v>
      </c>
      <c r="AU748" s="139" t="s">
        <v>81</v>
      </c>
      <c r="AY748" s="18" t="s">
        <v>125</v>
      </c>
      <c r="BE748" s="140">
        <f>IF(N748="základní",J748,0)</f>
        <v>0</v>
      </c>
      <c r="BF748" s="140">
        <f>IF(N748="snížená",J748,0)</f>
        <v>0</v>
      </c>
      <c r="BG748" s="140">
        <f>IF(N748="zákl. přenesená",J748,0)</f>
        <v>0</v>
      </c>
      <c r="BH748" s="140">
        <f>IF(N748="sníž. přenesená",J748,0)</f>
        <v>0</v>
      </c>
      <c r="BI748" s="140">
        <f>IF(N748="nulová",J748,0)</f>
        <v>0</v>
      </c>
      <c r="BJ748" s="18" t="s">
        <v>79</v>
      </c>
      <c r="BK748" s="140">
        <f>ROUND(I748*H748,2)</f>
        <v>0</v>
      </c>
      <c r="BL748" s="18" t="s">
        <v>143</v>
      </c>
      <c r="BM748" s="139" t="s">
        <v>974</v>
      </c>
    </row>
    <row r="749" spans="2:65" s="1" customFormat="1" ht="11.25">
      <c r="B749" s="33"/>
      <c r="D749" s="146" t="s">
        <v>209</v>
      </c>
      <c r="F749" s="147" t="s">
        <v>975</v>
      </c>
      <c r="I749" s="148"/>
      <c r="L749" s="33"/>
      <c r="M749" s="149"/>
      <c r="T749" s="54"/>
      <c r="AT749" s="18" t="s">
        <v>209</v>
      </c>
      <c r="AU749" s="18" t="s">
        <v>81</v>
      </c>
    </row>
    <row r="750" spans="2:65" s="13" customFormat="1" ht="11.25">
      <c r="B750" s="157"/>
      <c r="D750" s="151" t="s">
        <v>211</v>
      </c>
      <c r="E750" s="158" t="s">
        <v>19</v>
      </c>
      <c r="F750" s="159" t="s">
        <v>976</v>
      </c>
      <c r="H750" s="160">
        <v>993.8</v>
      </c>
      <c r="I750" s="161"/>
      <c r="L750" s="157"/>
      <c r="M750" s="162"/>
      <c r="T750" s="163"/>
      <c r="AT750" s="158" t="s">
        <v>211</v>
      </c>
      <c r="AU750" s="158" t="s">
        <v>81</v>
      </c>
      <c r="AV750" s="13" t="s">
        <v>81</v>
      </c>
      <c r="AW750" s="13" t="s">
        <v>33</v>
      </c>
      <c r="AX750" s="13" t="s">
        <v>79</v>
      </c>
      <c r="AY750" s="158" t="s">
        <v>125</v>
      </c>
    </row>
    <row r="751" spans="2:65" s="11" customFormat="1" ht="22.9" customHeight="1">
      <c r="B751" s="116"/>
      <c r="D751" s="117" t="s">
        <v>71</v>
      </c>
      <c r="E751" s="126" t="s">
        <v>977</v>
      </c>
      <c r="F751" s="126" t="s">
        <v>978</v>
      </c>
      <c r="I751" s="119"/>
      <c r="J751" s="127">
        <f>BK751</f>
        <v>0</v>
      </c>
      <c r="L751" s="116"/>
      <c r="M751" s="121"/>
      <c r="P751" s="122">
        <f>SUM(P752:P776)</f>
        <v>0</v>
      </c>
      <c r="R751" s="122">
        <f>SUM(R752:R776)</f>
        <v>0</v>
      </c>
      <c r="T751" s="123">
        <f>SUM(T752:T776)</f>
        <v>0</v>
      </c>
      <c r="AR751" s="117" t="s">
        <v>79</v>
      </c>
      <c r="AT751" s="124" t="s">
        <v>71</v>
      </c>
      <c r="AU751" s="124" t="s">
        <v>79</v>
      </c>
      <c r="AY751" s="117" t="s">
        <v>125</v>
      </c>
      <c r="BK751" s="125">
        <f>SUM(BK752:BK776)</f>
        <v>0</v>
      </c>
    </row>
    <row r="752" spans="2:65" s="1" customFormat="1" ht="16.5" customHeight="1">
      <c r="B752" s="33"/>
      <c r="C752" s="128" t="s">
        <v>979</v>
      </c>
      <c r="D752" s="128" t="s">
        <v>128</v>
      </c>
      <c r="E752" s="129" t="s">
        <v>980</v>
      </c>
      <c r="F752" s="130" t="s">
        <v>981</v>
      </c>
      <c r="G752" s="131" t="s">
        <v>247</v>
      </c>
      <c r="H752" s="132">
        <v>109.506</v>
      </c>
      <c r="I752" s="133"/>
      <c r="J752" s="134">
        <f>ROUND(I752*H752,2)</f>
        <v>0</v>
      </c>
      <c r="K752" s="130" t="s">
        <v>207</v>
      </c>
      <c r="L752" s="33"/>
      <c r="M752" s="135" t="s">
        <v>19</v>
      </c>
      <c r="N752" s="136" t="s">
        <v>43</v>
      </c>
      <c r="P752" s="137">
        <f>O752*H752</f>
        <v>0</v>
      </c>
      <c r="Q752" s="137">
        <v>0</v>
      </c>
      <c r="R752" s="137">
        <f>Q752*H752</f>
        <v>0</v>
      </c>
      <c r="S752" s="137">
        <v>0</v>
      </c>
      <c r="T752" s="138">
        <f>S752*H752</f>
        <v>0</v>
      </c>
      <c r="AR752" s="139" t="s">
        <v>143</v>
      </c>
      <c r="AT752" s="139" t="s">
        <v>128</v>
      </c>
      <c r="AU752" s="139" t="s">
        <v>81</v>
      </c>
      <c r="AY752" s="18" t="s">
        <v>125</v>
      </c>
      <c r="BE752" s="140">
        <f>IF(N752="základní",J752,0)</f>
        <v>0</v>
      </c>
      <c r="BF752" s="140">
        <f>IF(N752="snížená",J752,0)</f>
        <v>0</v>
      </c>
      <c r="BG752" s="140">
        <f>IF(N752="zákl. přenesená",J752,0)</f>
        <v>0</v>
      </c>
      <c r="BH752" s="140">
        <f>IF(N752="sníž. přenesená",J752,0)</f>
        <v>0</v>
      </c>
      <c r="BI752" s="140">
        <f>IF(N752="nulová",J752,0)</f>
        <v>0</v>
      </c>
      <c r="BJ752" s="18" t="s">
        <v>79</v>
      </c>
      <c r="BK752" s="140">
        <f>ROUND(I752*H752,2)</f>
        <v>0</v>
      </c>
      <c r="BL752" s="18" t="s">
        <v>143</v>
      </c>
      <c r="BM752" s="139" t="s">
        <v>982</v>
      </c>
    </row>
    <row r="753" spans="2:65" s="1" customFormat="1" ht="11.25">
      <c r="B753" s="33"/>
      <c r="D753" s="146" t="s">
        <v>209</v>
      </c>
      <c r="F753" s="147" t="s">
        <v>983</v>
      </c>
      <c r="I753" s="148"/>
      <c r="L753" s="33"/>
      <c r="M753" s="149"/>
      <c r="T753" s="54"/>
      <c r="AT753" s="18" t="s">
        <v>209</v>
      </c>
      <c r="AU753" s="18" t="s">
        <v>81</v>
      </c>
    </row>
    <row r="754" spans="2:65" s="1" customFormat="1" ht="24.2" customHeight="1">
      <c r="B754" s="33"/>
      <c r="C754" s="128" t="s">
        <v>984</v>
      </c>
      <c r="D754" s="128" t="s">
        <v>128</v>
      </c>
      <c r="E754" s="129" t="s">
        <v>985</v>
      </c>
      <c r="F754" s="130" t="s">
        <v>986</v>
      </c>
      <c r="G754" s="131" t="s">
        <v>247</v>
      </c>
      <c r="H754" s="132">
        <v>109.506</v>
      </c>
      <c r="I754" s="133"/>
      <c r="J754" s="134">
        <f>ROUND(I754*H754,2)</f>
        <v>0</v>
      </c>
      <c r="K754" s="130" t="s">
        <v>207</v>
      </c>
      <c r="L754" s="33"/>
      <c r="M754" s="135" t="s">
        <v>19</v>
      </c>
      <c r="N754" s="136" t="s">
        <v>43</v>
      </c>
      <c r="P754" s="137">
        <f>O754*H754</f>
        <v>0</v>
      </c>
      <c r="Q754" s="137">
        <v>0</v>
      </c>
      <c r="R754" s="137">
        <f>Q754*H754</f>
        <v>0</v>
      </c>
      <c r="S754" s="137">
        <v>0</v>
      </c>
      <c r="T754" s="138">
        <f>S754*H754</f>
        <v>0</v>
      </c>
      <c r="AR754" s="139" t="s">
        <v>143</v>
      </c>
      <c r="AT754" s="139" t="s">
        <v>128</v>
      </c>
      <c r="AU754" s="139" t="s">
        <v>81</v>
      </c>
      <c r="AY754" s="18" t="s">
        <v>125</v>
      </c>
      <c r="BE754" s="140">
        <f>IF(N754="základní",J754,0)</f>
        <v>0</v>
      </c>
      <c r="BF754" s="140">
        <f>IF(N754="snížená",J754,0)</f>
        <v>0</v>
      </c>
      <c r="BG754" s="140">
        <f>IF(N754="zákl. přenesená",J754,0)</f>
        <v>0</v>
      </c>
      <c r="BH754" s="140">
        <f>IF(N754="sníž. přenesená",J754,0)</f>
        <v>0</v>
      </c>
      <c r="BI754" s="140">
        <f>IF(N754="nulová",J754,0)</f>
        <v>0</v>
      </c>
      <c r="BJ754" s="18" t="s">
        <v>79</v>
      </c>
      <c r="BK754" s="140">
        <f>ROUND(I754*H754,2)</f>
        <v>0</v>
      </c>
      <c r="BL754" s="18" t="s">
        <v>143</v>
      </c>
      <c r="BM754" s="139" t="s">
        <v>987</v>
      </c>
    </row>
    <row r="755" spans="2:65" s="1" customFormat="1" ht="11.25">
      <c r="B755" s="33"/>
      <c r="D755" s="146" t="s">
        <v>209</v>
      </c>
      <c r="F755" s="147" t="s">
        <v>988</v>
      </c>
      <c r="I755" s="148"/>
      <c r="L755" s="33"/>
      <c r="M755" s="149"/>
      <c r="T755" s="54"/>
      <c r="AT755" s="18" t="s">
        <v>209</v>
      </c>
      <c r="AU755" s="18" t="s">
        <v>81</v>
      </c>
    </row>
    <row r="756" spans="2:65" s="1" customFormat="1" ht="21.75" customHeight="1">
      <c r="B756" s="33"/>
      <c r="C756" s="128" t="s">
        <v>989</v>
      </c>
      <c r="D756" s="128" t="s">
        <v>128</v>
      </c>
      <c r="E756" s="129" t="s">
        <v>990</v>
      </c>
      <c r="F756" s="130" t="s">
        <v>991</v>
      </c>
      <c r="G756" s="131" t="s">
        <v>247</v>
      </c>
      <c r="H756" s="132">
        <v>109.506</v>
      </c>
      <c r="I756" s="133"/>
      <c r="J756" s="134">
        <f>ROUND(I756*H756,2)</f>
        <v>0</v>
      </c>
      <c r="K756" s="130" t="s">
        <v>207</v>
      </c>
      <c r="L756" s="33"/>
      <c r="M756" s="135" t="s">
        <v>19</v>
      </c>
      <c r="N756" s="136" t="s">
        <v>43</v>
      </c>
      <c r="P756" s="137">
        <f>O756*H756</f>
        <v>0</v>
      </c>
      <c r="Q756" s="137">
        <v>0</v>
      </c>
      <c r="R756" s="137">
        <f>Q756*H756</f>
        <v>0</v>
      </c>
      <c r="S756" s="137">
        <v>0</v>
      </c>
      <c r="T756" s="138">
        <f>S756*H756</f>
        <v>0</v>
      </c>
      <c r="AR756" s="139" t="s">
        <v>143</v>
      </c>
      <c r="AT756" s="139" t="s">
        <v>128</v>
      </c>
      <c r="AU756" s="139" t="s">
        <v>81</v>
      </c>
      <c r="AY756" s="18" t="s">
        <v>125</v>
      </c>
      <c r="BE756" s="140">
        <f>IF(N756="základní",J756,0)</f>
        <v>0</v>
      </c>
      <c r="BF756" s="140">
        <f>IF(N756="snížená",J756,0)</f>
        <v>0</v>
      </c>
      <c r="BG756" s="140">
        <f>IF(N756="zákl. přenesená",J756,0)</f>
        <v>0</v>
      </c>
      <c r="BH756" s="140">
        <f>IF(N756="sníž. přenesená",J756,0)</f>
        <v>0</v>
      </c>
      <c r="BI756" s="140">
        <f>IF(N756="nulová",J756,0)</f>
        <v>0</v>
      </c>
      <c r="BJ756" s="18" t="s">
        <v>79</v>
      </c>
      <c r="BK756" s="140">
        <f>ROUND(I756*H756,2)</f>
        <v>0</v>
      </c>
      <c r="BL756" s="18" t="s">
        <v>143</v>
      </c>
      <c r="BM756" s="139" t="s">
        <v>992</v>
      </c>
    </row>
    <row r="757" spans="2:65" s="1" customFormat="1" ht="11.25">
      <c r="B757" s="33"/>
      <c r="D757" s="146" t="s">
        <v>209</v>
      </c>
      <c r="F757" s="147" t="s">
        <v>993</v>
      </c>
      <c r="I757" s="148"/>
      <c r="L757" s="33"/>
      <c r="M757" s="149"/>
      <c r="T757" s="54"/>
      <c r="AT757" s="18" t="s">
        <v>209</v>
      </c>
      <c r="AU757" s="18" t="s">
        <v>81</v>
      </c>
    </row>
    <row r="758" spans="2:65" s="1" customFormat="1" ht="24.2" customHeight="1">
      <c r="B758" s="33"/>
      <c r="C758" s="128" t="s">
        <v>994</v>
      </c>
      <c r="D758" s="128" t="s">
        <v>128</v>
      </c>
      <c r="E758" s="129" t="s">
        <v>995</v>
      </c>
      <c r="F758" s="130" t="s">
        <v>996</v>
      </c>
      <c r="G758" s="131" t="s">
        <v>247</v>
      </c>
      <c r="H758" s="132">
        <v>2596.924</v>
      </c>
      <c r="I758" s="133"/>
      <c r="J758" s="134">
        <f>ROUND(I758*H758,2)</f>
        <v>0</v>
      </c>
      <c r="K758" s="130" t="s">
        <v>207</v>
      </c>
      <c r="L758" s="33"/>
      <c r="M758" s="135" t="s">
        <v>19</v>
      </c>
      <c r="N758" s="136" t="s">
        <v>43</v>
      </c>
      <c r="P758" s="137">
        <f>O758*H758</f>
        <v>0</v>
      </c>
      <c r="Q758" s="137">
        <v>0</v>
      </c>
      <c r="R758" s="137">
        <f>Q758*H758</f>
        <v>0</v>
      </c>
      <c r="S758" s="137">
        <v>0</v>
      </c>
      <c r="T758" s="138">
        <f>S758*H758</f>
        <v>0</v>
      </c>
      <c r="AR758" s="139" t="s">
        <v>143</v>
      </c>
      <c r="AT758" s="139" t="s">
        <v>128</v>
      </c>
      <c r="AU758" s="139" t="s">
        <v>81</v>
      </c>
      <c r="AY758" s="18" t="s">
        <v>125</v>
      </c>
      <c r="BE758" s="140">
        <f>IF(N758="základní",J758,0)</f>
        <v>0</v>
      </c>
      <c r="BF758" s="140">
        <f>IF(N758="snížená",J758,0)</f>
        <v>0</v>
      </c>
      <c r="BG758" s="140">
        <f>IF(N758="zákl. přenesená",J758,0)</f>
        <v>0</v>
      </c>
      <c r="BH758" s="140">
        <f>IF(N758="sníž. přenesená",J758,0)</f>
        <v>0</v>
      </c>
      <c r="BI758" s="140">
        <f>IF(N758="nulová",J758,0)</f>
        <v>0</v>
      </c>
      <c r="BJ758" s="18" t="s">
        <v>79</v>
      </c>
      <c r="BK758" s="140">
        <f>ROUND(I758*H758,2)</f>
        <v>0</v>
      </c>
      <c r="BL758" s="18" t="s">
        <v>143</v>
      </c>
      <c r="BM758" s="139" t="s">
        <v>997</v>
      </c>
    </row>
    <row r="759" spans="2:65" s="1" customFormat="1" ht="11.25">
      <c r="B759" s="33"/>
      <c r="D759" s="146" t="s">
        <v>209</v>
      </c>
      <c r="F759" s="147" t="s">
        <v>998</v>
      </c>
      <c r="I759" s="148"/>
      <c r="L759" s="33"/>
      <c r="M759" s="149"/>
      <c r="T759" s="54"/>
      <c r="AT759" s="18" t="s">
        <v>209</v>
      </c>
      <c r="AU759" s="18" t="s">
        <v>81</v>
      </c>
    </row>
    <row r="760" spans="2:65" s="12" customFormat="1" ht="11.25">
      <c r="B760" s="150"/>
      <c r="D760" s="151" t="s">
        <v>211</v>
      </c>
      <c r="E760" s="152" t="s">
        <v>19</v>
      </c>
      <c r="F760" s="153" t="s">
        <v>234</v>
      </c>
      <c r="H760" s="152" t="s">
        <v>19</v>
      </c>
      <c r="I760" s="154"/>
      <c r="L760" s="150"/>
      <c r="M760" s="155"/>
      <c r="T760" s="156"/>
      <c r="AT760" s="152" t="s">
        <v>211</v>
      </c>
      <c r="AU760" s="152" t="s">
        <v>81</v>
      </c>
      <c r="AV760" s="12" t="s">
        <v>79</v>
      </c>
      <c r="AW760" s="12" t="s">
        <v>33</v>
      </c>
      <c r="AX760" s="12" t="s">
        <v>72</v>
      </c>
      <c r="AY760" s="152" t="s">
        <v>125</v>
      </c>
    </row>
    <row r="761" spans="2:65" s="13" customFormat="1" ht="11.25">
      <c r="B761" s="157"/>
      <c r="D761" s="151" t="s">
        <v>211</v>
      </c>
      <c r="E761" s="158" t="s">
        <v>19</v>
      </c>
      <c r="F761" s="159" t="s">
        <v>999</v>
      </c>
      <c r="H761" s="160">
        <v>2237.9490000000001</v>
      </c>
      <c r="I761" s="161"/>
      <c r="L761" s="157"/>
      <c r="M761" s="162"/>
      <c r="T761" s="163"/>
      <c r="AT761" s="158" t="s">
        <v>211</v>
      </c>
      <c r="AU761" s="158" t="s">
        <v>81</v>
      </c>
      <c r="AV761" s="13" t="s">
        <v>81</v>
      </c>
      <c r="AW761" s="13" t="s">
        <v>33</v>
      </c>
      <c r="AX761" s="13" t="s">
        <v>72</v>
      </c>
      <c r="AY761" s="158" t="s">
        <v>125</v>
      </c>
    </row>
    <row r="762" spans="2:65" s="12" customFormat="1" ht="11.25">
      <c r="B762" s="150"/>
      <c r="D762" s="151" t="s">
        <v>211</v>
      </c>
      <c r="E762" s="152" t="s">
        <v>19</v>
      </c>
      <c r="F762" s="153" t="s">
        <v>1000</v>
      </c>
      <c r="H762" s="152" t="s">
        <v>19</v>
      </c>
      <c r="I762" s="154"/>
      <c r="L762" s="150"/>
      <c r="M762" s="155"/>
      <c r="T762" s="156"/>
      <c r="AT762" s="152" t="s">
        <v>211</v>
      </c>
      <c r="AU762" s="152" t="s">
        <v>81</v>
      </c>
      <c r="AV762" s="12" t="s">
        <v>79</v>
      </c>
      <c r="AW762" s="12" t="s">
        <v>33</v>
      </c>
      <c r="AX762" s="12" t="s">
        <v>72</v>
      </c>
      <c r="AY762" s="152" t="s">
        <v>125</v>
      </c>
    </row>
    <row r="763" spans="2:65" s="13" customFormat="1" ht="11.25">
      <c r="B763" s="157"/>
      <c r="D763" s="151" t="s">
        <v>211</v>
      </c>
      <c r="E763" s="158" t="s">
        <v>19</v>
      </c>
      <c r="F763" s="159" t="s">
        <v>1001</v>
      </c>
      <c r="H763" s="160">
        <v>62.625</v>
      </c>
      <c r="I763" s="161"/>
      <c r="L763" s="157"/>
      <c r="M763" s="162"/>
      <c r="T763" s="163"/>
      <c r="AT763" s="158" t="s">
        <v>211</v>
      </c>
      <c r="AU763" s="158" t="s">
        <v>81</v>
      </c>
      <c r="AV763" s="13" t="s">
        <v>81</v>
      </c>
      <c r="AW763" s="13" t="s">
        <v>33</v>
      </c>
      <c r="AX763" s="13" t="s">
        <v>72</v>
      </c>
      <c r="AY763" s="158" t="s">
        <v>125</v>
      </c>
    </row>
    <row r="764" spans="2:65" s="12" customFormat="1" ht="11.25">
      <c r="B764" s="150"/>
      <c r="D764" s="151" t="s">
        <v>211</v>
      </c>
      <c r="E764" s="152" t="s">
        <v>19</v>
      </c>
      <c r="F764" s="153" t="s">
        <v>1002</v>
      </c>
      <c r="H764" s="152" t="s">
        <v>19</v>
      </c>
      <c r="I764" s="154"/>
      <c r="L764" s="150"/>
      <c r="M764" s="155"/>
      <c r="T764" s="156"/>
      <c r="AT764" s="152" t="s">
        <v>211</v>
      </c>
      <c r="AU764" s="152" t="s">
        <v>81</v>
      </c>
      <c r="AV764" s="12" t="s">
        <v>79</v>
      </c>
      <c r="AW764" s="12" t="s">
        <v>33</v>
      </c>
      <c r="AX764" s="12" t="s">
        <v>72</v>
      </c>
      <c r="AY764" s="152" t="s">
        <v>125</v>
      </c>
    </row>
    <row r="765" spans="2:65" s="13" customFormat="1" ht="11.25">
      <c r="B765" s="157"/>
      <c r="D765" s="151" t="s">
        <v>211</v>
      </c>
      <c r="E765" s="158" t="s">
        <v>19</v>
      </c>
      <c r="F765" s="159" t="s">
        <v>1003</v>
      </c>
      <c r="H765" s="160">
        <v>296.35000000000002</v>
      </c>
      <c r="I765" s="161"/>
      <c r="L765" s="157"/>
      <c r="M765" s="162"/>
      <c r="T765" s="163"/>
      <c r="AT765" s="158" t="s">
        <v>211</v>
      </c>
      <c r="AU765" s="158" t="s">
        <v>81</v>
      </c>
      <c r="AV765" s="13" t="s">
        <v>81</v>
      </c>
      <c r="AW765" s="13" t="s">
        <v>33</v>
      </c>
      <c r="AX765" s="13" t="s">
        <v>72</v>
      </c>
      <c r="AY765" s="158" t="s">
        <v>125</v>
      </c>
    </row>
    <row r="766" spans="2:65" s="14" customFormat="1" ht="11.25">
      <c r="B766" s="164"/>
      <c r="D766" s="151" t="s">
        <v>211</v>
      </c>
      <c r="E766" s="165" t="s">
        <v>19</v>
      </c>
      <c r="F766" s="166" t="s">
        <v>229</v>
      </c>
      <c r="H766" s="167">
        <v>2596.924</v>
      </c>
      <c r="I766" s="168"/>
      <c r="L766" s="164"/>
      <c r="M766" s="169"/>
      <c r="T766" s="170"/>
      <c r="AT766" s="165" t="s">
        <v>211</v>
      </c>
      <c r="AU766" s="165" t="s">
        <v>81</v>
      </c>
      <c r="AV766" s="14" t="s">
        <v>143</v>
      </c>
      <c r="AW766" s="14" t="s">
        <v>33</v>
      </c>
      <c r="AX766" s="14" t="s">
        <v>79</v>
      </c>
      <c r="AY766" s="165" t="s">
        <v>125</v>
      </c>
    </row>
    <row r="767" spans="2:65" s="1" customFormat="1" ht="24.2" customHeight="1">
      <c r="B767" s="33"/>
      <c r="C767" s="128" t="s">
        <v>1004</v>
      </c>
      <c r="D767" s="128" t="s">
        <v>128</v>
      </c>
      <c r="E767" s="129" t="s">
        <v>1005</v>
      </c>
      <c r="F767" s="130" t="s">
        <v>1006</v>
      </c>
      <c r="G767" s="131" t="s">
        <v>247</v>
      </c>
      <c r="H767" s="132">
        <v>11.853999999999999</v>
      </c>
      <c r="I767" s="133"/>
      <c r="J767" s="134">
        <f>ROUND(I767*H767,2)</f>
        <v>0</v>
      </c>
      <c r="K767" s="130" t="s">
        <v>207</v>
      </c>
      <c r="L767" s="33"/>
      <c r="M767" s="135" t="s">
        <v>19</v>
      </c>
      <c r="N767" s="136" t="s">
        <v>43</v>
      </c>
      <c r="P767" s="137">
        <f>O767*H767</f>
        <v>0</v>
      </c>
      <c r="Q767" s="137">
        <v>0</v>
      </c>
      <c r="R767" s="137">
        <f>Q767*H767</f>
        <v>0</v>
      </c>
      <c r="S767" s="137">
        <v>0</v>
      </c>
      <c r="T767" s="138">
        <f>S767*H767</f>
        <v>0</v>
      </c>
      <c r="AR767" s="139" t="s">
        <v>143</v>
      </c>
      <c r="AT767" s="139" t="s">
        <v>128</v>
      </c>
      <c r="AU767" s="139" t="s">
        <v>81</v>
      </c>
      <c r="AY767" s="18" t="s">
        <v>125</v>
      </c>
      <c r="BE767" s="140">
        <f>IF(N767="základní",J767,0)</f>
        <v>0</v>
      </c>
      <c r="BF767" s="140">
        <f>IF(N767="snížená",J767,0)</f>
        <v>0</v>
      </c>
      <c r="BG767" s="140">
        <f>IF(N767="zákl. přenesená",J767,0)</f>
        <v>0</v>
      </c>
      <c r="BH767" s="140">
        <f>IF(N767="sníž. přenesená",J767,0)</f>
        <v>0</v>
      </c>
      <c r="BI767" s="140">
        <f>IF(N767="nulová",J767,0)</f>
        <v>0</v>
      </c>
      <c r="BJ767" s="18" t="s">
        <v>79</v>
      </c>
      <c r="BK767" s="140">
        <f>ROUND(I767*H767,2)</f>
        <v>0</v>
      </c>
      <c r="BL767" s="18" t="s">
        <v>143</v>
      </c>
      <c r="BM767" s="139" t="s">
        <v>1007</v>
      </c>
    </row>
    <row r="768" spans="2:65" s="1" customFormat="1" ht="11.25">
      <c r="B768" s="33"/>
      <c r="D768" s="146" t="s">
        <v>209</v>
      </c>
      <c r="F768" s="147" t="s">
        <v>1008</v>
      </c>
      <c r="I768" s="148"/>
      <c r="L768" s="33"/>
      <c r="M768" s="149"/>
      <c r="T768" s="54"/>
      <c r="AT768" s="18" t="s">
        <v>209</v>
      </c>
      <c r="AU768" s="18" t="s">
        <v>81</v>
      </c>
    </row>
    <row r="769" spans="2:65" s="1" customFormat="1" ht="24.2" customHeight="1">
      <c r="B769" s="33"/>
      <c r="C769" s="128" t="s">
        <v>1009</v>
      </c>
      <c r="D769" s="128" t="s">
        <v>128</v>
      </c>
      <c r="E769" s="129" t="s">
        <v>1010</v>
      </c>
      <c r="F769" s="130" t="s">
        <v>1011</v>
      </c>
      <c r="G769" s="131" t="s">
        <v>247</v>
      </c>
      <c r="H769" s="132">
        <v>2.2400000000000002</v>
      </c>
      <c r="I769" s="133"/>
      <c r="J769" s="134">
        <f>ROUND(I769*H769,2)</f>
        <v>0</v>
      </c>
      <c r="K769" s="130" t="s">
        <v>207</v>
      </c>
      <c r="L769" s="33"/>
      <c r="M769" s="135" t="s">
        <v>19</v>
      </c>
      <c r="N769" s="136" t="s">
        <v>43</v>
      </c>
      <c r="P769" s="137">
        <f>O769*H769</f>
        <v>0</v>
      </c>
      <c r="Q769" s="137">
        <v>0</v>
      </c>
      <c r="R769" s="137">
        <f>Q769*H769</f>
        <v>0</v>
      </c>
      <c r="S769" s="137">
        <v>0</v>
      </c>
      <c r="T769" s="138">
        <f>S769*H769</f>
        <v>0</v>
      </c>
      <c r="AR769" s="139" t="s">
        <v>143</v>
      </c>
      <c r="AT769" s="139" t="s">
        <v>128</v>
      </c>
      <c r="AU769" s="139" t="s">
        <v>81</v>
      </c>
      <c r="AY769" s="18" t="s">
        <v>125</v>
      </c>
      <c r="BE769" s="140">
        <f>IF(N769="základní",J769,0)</f>
        <v>0</v>
      </c>
      <c r="BF769" s="140">
        <f>IF(N769="snížená",J769,0)</f>
        <v>0</v>
      </c>
      <c r="BG769" s="140">
        <f>IF(N769="zákl. přenesená",J769,0)</f>
        <v>0</v>
      </c>
      <c r="BH769" s="140">
        <f>IF(N769="sníž. přenesená",J769,0)</f>
        <v>0</v>
      </c>
      <c r="BI769" s="140">
        <f>IF(N769="nulová",J769,0)</f>
        <v>0</v>
      </c>
      <c r="BJ769" s="18" t="s">
        <v>79</v>
      </c>
      <c r="BK769" s="140">
        <f>ROUND(I769*H769,2)</f>
        <v>0</v>
      </c>
      <c r="BL769" s="18" t="s">
        <v>143</v>
      </c>
      <c r="BM769" s="139" t="s">
        <v>1012</v>
      </c>
    </row>
    <row r="770" spans="2:65" s="1" customFormat="1" ht="11.25">
      <c r="B770" s="33"/>
      <c r="D770" s="146" t="s">
        <v>209</v>
      </c>
      <c r="F770" s="147" t="s">
        <v>1013</v>
      </c>
      <c r="I770" s="148"/>
      <c r="L770" s="33"/>
      <c r="M770" s="149"/>
      <c r="T770" s="54"/>
      <c r="AT770" s="18" t="s">
        <v>209</v>
      </c>
      <c r="AU770" s="18" t="s">
        <v>81</v>
      </c>
    </row>
    <row r="771" spans="2:65" s="1" customFormat="1" ht="24.2" customHeight="1">
      <c r="B771" s="33"/>
      <c r="C771" s="128" t="s">
        <v>1014</v>
      </c>
      <c r="D771" s="128" t="s">
        <v>128</v>
      </c>
      <c r="E771" s="129" t="s">
        <v>1015</v>
      </c>
      <c r="F771" s="130" t="s">
        <v>1016</v>
      </c>
      <c r="G771" s="131" t="s">
        <v>247</v>
      </c>
      <c r="H771" s="132">
        <v>11.218999999999999</v>
      </c>
      <c r="I771" s="133"/>
      <c r="J771" s="134">
        <f>ROUND(I771*H771,2)</f>
        <v>0</v>
      </c>
      <c r="K771" s="130" t="s">
        <v>207</v>
      </c>
      <c r="L771" s="33"/>
      <c r="M771" s="135" t="s">
        <v>19</v>
      </c>
      <c r="N771" s="136" t="s">
        <v>43</v>
      </c>
      <c r="P771" s="137">
        <f>O771*H771</f>
        <v>0</v>
      </c>
      <c r="Q771" s="137">
        <v>0</v>
      </c>
      <c r="R771" s="137">
        <f>Q771*H771</f>
        <v>0</v>
      </c>
      <c r="S771" s="137">
        <v>0</v>
      </c>
      <c r="T771" s="138">
        <f>S771*H771</f>
        <v>0</v>
      </c>
      <c r="AR771" s="139" t="s">
        <v>143</v>
      </c>
      <c r="AT771" s="139" t="s">
        <v>128</v>
      </c>
      <c r="AU771" s="139" t="s">
        <v>81</v>
      </c>
      <c r="AY771" s="18" t="s">
        <v>125</v>
      </c>
      <c r="BE771" s="140">
        <f>IF(N771="základní",J771,0)</f>
        <v>0</v>
      </c>
      <c r="BF771" s="140">
        <f>IF(N771="snížená",J771,0)</f>
        <v>0</v>
      </c>
      <c r="BG771" s="140">
        <f>IF(N771="zákl. přenesená",J771,0)</f>
        <v>0</v>
      </c>
      <c r="BH771" s="140">
        <f>IF(N771="sníž. přenesená",J771,0)</f>
        <v>0</v>
      </c>
      <c r="BI771" s="140">
        <f>IF(N771="nulová",J771,0)</f>
        <v>0</v>
      </c>
      <c r="BJ771" s="18" t="s">
        <v>79</v>
      </c>
      <c r="BK771" s="140">
        <f>ROUND(I771*H771,2)</f>
        <v>0</v>
      </c>
      <c r="BL771" s="18" t="s">
        <v>143</v>
      </c>
      <c r="BM771" s="139" t="s">
        <v>1017</v>
      </c>
    </row>
    <row r="772" spans="2:65" s="1" customFormat="1" ht="11.25">
      <c r="B772" s="33"/>
      <c r="D772" s="146" t="s">
        <v>209</v>
      </c>
      <c r="F772" s="147" t="s">
        <v>1018</v>
      </c>
      <c r="I772" s="148"/>
      <c r="L772" s="33"/>
      <c r="M772" s="149"/>
      <c r="T772" s="54"/>
      <c r="AT772" s="18" t="s">
        <v>209</v>
      </c>
      <c r="AU772" s="18" t="s">
        <v>81</v>
      </c>
    </row>
    <row r="773" spans="2:65" s="1" customFormat="1" ht="24.2" customHeight="1">
      <c r="B773" s="33"/>
      <c r="C773" s="128" t="s">
        <v>1019</v>
      </c>
      <c r="D773" s="128" t="s">
        <v>128</v>
      </c>
      <c r="E773" s="129" t="s">
        <v>1020</v>
      </c>
      <c r="F773" s="130" t="s">
        <v>1021</v>
      </c>
      <c r="G773" s="131" t="s">
        <v>247</v>
      </c>
      <c r="H773" s="132">
        <v>51.466999999999999</v>
      </c>
      <c r="I773" s="133"/>
      <c r="J773" s="134">
        <f>ROUND(I773*H773,2)</f>
        <v>0</v>
      </c>
      <c r="K773" s="130" t="s">
        <v>207</v>
      </c>
      <c r="L773" s="33"/>
      <c r="M773" s="135" t="s">
        <v>19</v>
      </c>
      <c r="N773" s="136" t="s">
        <v>43</v>
      </c>
      <c r="P773" s="137">
        <f>O773*H773</f>
        <v>0</v>
      </c>
      <c r="Q773" s="137">
        <v>0</v>
      </c>
      <c r="R773" s="137">
        <f>Q773*H773</f>
        <v>0</v>
      </c>
      <c r="S773" s="137">
        <v>0</v>
      </c>
      <c r="T773" s="138">
        <f>S773*H773</f>
        <v>0</v>
      </c>
      <c r="AR773" s="139" t="s">
        <v>143</v>
      </c>
      <c r="AT773" s="139" t="s">
        <v>128</v>
      </c>
      <c r="AU773" s="139" t="s">
        <v>81</v>
      </c>
      <c r="AY773" s="18" t="s">
        <v>125</v>
      </c>
      <c r="BE773" s="140">
        <f>IF(N773="základní",J773,0)</f>
        <v>0</v>
      </c>
      <c r="BF773" s="140">
        <f>IF(N773="snížená",J773,0)</f>
        <v>0</v>
      </c>
      <c r="BG773" s="140">
        <f>IF(N773="zákl. přenesená",J773,0)</f>
        <v>0</v>
      </c>
      <c r="BH773" s="140">
        <f>IF(N773="sníž. přenesená",J773,0)</f>
        <v>0</v>
      </c>
      <c r="BI773" s="140">
        <f>IF(N773="nulová",J773,0)</f>
        <v>0</v>
      </c>
      <c r="BJ773" s="18" t="s">
        <v>79</v>
      </c>
      <c r="BK773" s="140">
        <f>ROUND(I773*H773,2)</f>
        <v>0</v>
      </c>
      <c r="BL773" s="18" t="s">
        <v>143</v>
      </c>
      <c r="BM773" s="139" t="s">
        <v>1022</v>
      </c>
    </row>
    <row r="774" spans="2:65" s="1" customFormat="1" ht="11.25">
      <c r="B774" s="33"/>
      <c r="D774" s="146" t="s">
        <v>209</v>
      </c>
      <c r="F774" s="147" t="s">
        <v>1023</v>
      </c>
      <c r="I774" s="148"/>
      <c r="L774" s="33"/>
      <c r="M774" s="149"/>
      <c r="T774" s="54"/>
      <c r="AT774" s="18" t="s">
        <v>209</v>
      </c>
      <c r="AU774" s="18" t="s">
        <v>81</v>
      </c>
    </row>
    <row r="775" spans="2:65" s="1" customFormat="1" ht="24.2" customHeight="1">
      <c r="B775" s="33"/>
      <c r="C775" s="128" t="s">
        <v>1024</v>
      </c>
      <c r="D775" s="128" t="s">
        <v>128</v>
      </c>
      <c r="E775" s="129" t="s">
        <v>1025</v>
      </c>
      <c r="F775" s="130" t="s">
        <v>1026</v>
      </c>
      <c r="G775" s="131" t="s">
        <v>247</v>
      </c>
      <c r="H775" s="132">
        <v>20.201000000000001</v>
      </c>
      <c r="I775" s="133"/>
      <c r="J775" s="134">
        <f>ROUND(I775*H775,2)</f>
        <v>0</v>
      </c>
      <c r="K775" s="130" t="s">
        <v>207</v>
      </c>
      <c r="L775" s="33"/>
      <c r="M775" s="135" t="s">
        <v>19</v>
      </c>
      <c r="N775" s="136" t="s">
        <v>43</v>
      </c>
      <c r="P775" s="137">
        <f>O775*H775</f>
        <v>0</v>
      </c>
      <c r="Q775" s="137">
        <v>0</v>
      </c>
      <c r="R775" s="137">
        <f>Q775*H775</f>
        <v>0</v>
      </c>
      <c r="S775" s="137">
        <v>0</v>
      </c>
      <c r="T775" s="138">
        <f>S775*H775</f>
        <v>0</v>
      </c>
      <c r="AR775" s="139" t="s">
        <v>143</v>
      </c>
      <c r="AT775" s="139" t="s">
        <v>128</v>
      </c>
      <c r="AU775" s="139" t="s">
        <v>81</v>
      </c>
      <c r="AY775" s="18" t="s">
        <v>125</v>
      </c>
      <c r="BE775" s="140">
        <f>IF(N775="základní",J775,0)</f>
        <v>0</v>
      </c>
      <c r="BF775" s="140">
        <f>IF(N775="snížená",J775,0)</f>
        <v>0</v>
      </c>
      <c r="BG775" s="140">
        <f>IF(N775="zákl. přenesená",J775,0)</f>
        <v>0</v>
      </c>
      <c r="BH775" s="140">
        <f>IF(N775="sníž. přenesená",J775,0)</f>
        <v>0</v>
      </c>
      <c r="BI775" s="140">
        <f>IF(N775="nulová",J775,0)</f>
        <v>0</v>
      </c>
      <c r="BJ775" s="18" t="s">
        <v>79</v>
      </c>
      <c r="BK775" s="140">
        <f>ROUND(I775*H775,2)</f>
        <v>0</v>
      </c>
      <c r="BL775" s="18" t="s">
        <v>143</v>
      </c>
      <c r="BM775" s="139" t="s">
        <v>1027</v>
      </c>
    </row>
    <row r="776" spans="2:65" s="1" customFormat="1" ht="11.25">
      <c r="B776" s="33"/>
      <c r="D776" s="146" t="s">
        <v>209</v>
      </c>
      <c r="F776" s="147" t="s">
        <v>1028</v>
      </c>
      <c r="I776" s="148"/>
      <c r="L776" s="33"/>
      <c r="M776" s="149"/>
      <c r="T776" s="54"/>
      <c r="AT776" s="18" t="s">
        <v>209</v>
      </c>
      <c r="AU776" s="18" t="s">
        <v>81</v>
      </c>
    </row>
    <row r="777" spans="2:65" s="11" customFormat="1" ht="22.9" customHeight="1">
      <c r="B777" s="116"/>
      <c r="D777" s="117" t="s">
        <v>71</v>
      </c>
      <c r="E777" s="126" t="s">
        <v>1029</v>
      </c>
      <c r="F777" s="126" t="s">
        <v>1030</v>
      </c>
      <c r="I777" s="119"/>
      <c r="J777" s="127">
        <f>BK777</f>
        <v>0</v>
      </c>
      <c r="L777" s="116"/>
      <c r="M777" s="121"/>
      <c r="P777" s="122">
        <f>SUM(P778:P779)</f>
        <v>0</v>
      </c>
      <c r="R777" s="122">
        <f>SUM(R778:R779)</f>
        <v>0</v>
      </c>
      <c r="T777" s="123">
        <f>SUM(T778:T779)</f>
        <v>0</v>
      </c>
      <c r="AR777" s="117" t="s">
        <v>79</v>
      </c>
      <c r="AT777" s="124" t="s">
        <v>71</v>
      </c>
      <c r="AU777" s="124" t="s">
        <v>79</v>
      </c>
      <c r="AY777" s="117" t="s">
        <v>125</v>
      </c>
      <c r="BK777" s="125">
        <f>SUM(BK778:BK779)</f>
        <v>0</v>
      </c>
    </row>
    <row r="778" spans="2:65" s="1" customFormat="1" ht="33" customHeight="1">
      <c r="B778" s="33"/>
      <c r="C778" s="128" t="s">
        <v>1031</v>
      </c>
      <c r="D778" s="128" t="s">
        <v>128</v>
      </c>
      <c r="E778" s="129" t="s">
        <v>1032</v>
      </c>
      <c r="F778" s="130" t="s">
        <v>1033</v>
      </c>
      <c r="G778" s="131" t="s">
        <v>247</v>
      </c>
      <c r="H778" s="132">
        <v>68.441000000000003</v>
      </c>
      <c r="I778" s="133"/>
      <c r="J778" s="134">
        <f>ROUND(I778*H778,2)</f>
        <v>0</v>
      </c>
      <c r="K778" s="130" t="s">
        <v>207</v>
      </c>
      <c r="L778" s="33"/>
      <c r="M778" s="135" t="s">
        <v>19</v>
      </c>
      <c r="N778" s="136" t="s">
        <v>43</v>
      </c>
      <c r="P778" s="137">
        <f>O778*H778</f>
        <v>0</v>
      </c>
      <c r="Q778" s="137">
        <v>0</v>
      </c>
      <c r="R778" s="137">
        <f>Q778*H778</f>
        <v>0</v>
      </c>
      <c r="S778" s="137">
        <v>0</v>
      </c>
      <c r="T778" s="138">
        <f>S778*H778</f>
        <v>0</v>
      </c>
      <c r="AR778" s="139" t="s">
        <v>143</v>
      </c>
      <c r="AT778" s="139" t="s">
        <v>128</v>
      </c>
      <c r="AU778" s="139" t="s">
        <v>81</v>
      </c>
      <c r="AY778" s="18" t="s">
        <v>125</v>
      </c>
      <c r="BE778" s="140">
        <f>IF(N778="základní",J778,0)</f>
        <v>0</v>
      </c>
      <c r="BF778" s="140">
        <f>IF(N778="snížená",J778,0)</f>
        <v>0</v>
      </c>
      <c r="BG778" s="140">
        <f>IF(N778="zákl. přenesená",J778,0)</f>
        <v>0</v>
      </c>
      <c r="BH778" s="140">
        <f>IF(N778="sníž. přenesená",J778,0)</f>
        <v>0</v>
      </c>
      <c r="BI778" s="140">
        <f>IF(N778="nulová",J778,0)</f>
        <v>0</v>
      </c>
      <c r="BJ778" s="18" t="s">
        <v>79</v>
      </c>
      <c r="BK778" s="140">
        <f>ROUND(I778*H778,2)</f>
        <v>0</v>
      </c>
      <c r="BL778" s="18" t="s">
        <v>143</v>
      </c>
      <c r="BM778" s="139" t="s">
        <v>1034</v>
      </c>
    </row>
    <row r="779" spans="2:65" s="1" customFormat="1" ht="11.25">
      <c r="B779" s="33"/>
      <c r="D779" s="146" t="s">
        <v>209</v>
      </c>
      <c r="F779" s="147" t="s">
        <v>1035</v>
      </c>
      <c r="I779" s="148"/>
      <c r="L779" s="33"/>
      <c r="M779" s="149"/>
      <c r="T779" s="54"/>
      <c r="AT779" s="18" t="s">
        <v>209</v>
      </c>
      <c r="AU779" s="18" t="s">
        <v>81</v>
      </c>
    </row>
    <row r="780" spans="2:65" s="11" customFormat="1" ht="25.9" customHeight="1">
      <c r="B780" s="116"/>
      <c r="D780" s="117" t="s">
        <v>71</v>
      </c>
      <c r="E780" s="118" t="s">
        <v>1036</v>
      </c>
      <c r="F780" s="118" t="s">
        <v>1037</v>
      </c>
      <c r="I780" s="119"/>
      <c r="J780" s="120">
        <f>BK780</f>
        <v>0</v>
      </c>
      <c r="L780" s="116"/>
      <c r="M780" s="121"/>
      <c r="P780" s="122">
        <f>P781+P790+P831+P840+P845+P868+P893+P921+P1016+P1055+P1079</f>
        <v>0</v>
      </c>
      <c r="R780" s="122">
        <f>R781+R790+R831+R840+R845+R868+R893+R921+R1016+R1055+R1079</f>
        <v>18.032543159999999</v>
      </c>
      <c r="T780" s="123">
        <f>T781+T790+T831+T840+T845+T868+T893+T921+T1016+T1055+T1079</f>
        <v>15.202144350000001</v>
      </c>
      <c r="AR780" s="117" t="s">
        <v>81</v>
      </c>
      <c r="AT780" s="124" t="s">
        <v>71</v>
      </c>
      <c r="AU780" s="124" t="s">
        <v>72</v>
      </c>
      <c r="AY780" s="117" t="s">
        <v>125</v>
      </c>
      <c r="BK780" s="125">
        <f>BK781+BK790+BK831+BK840+BK845+BK868+BK893+BK921+BK1016+BK1055+BK1079</f>
        <v>0</v>
      </c>
    </row>
    <row r="781" spans="2:65" s="11" customFormat="1" ht="22.9" customHeight="1">
      <c r="B781" s="116"/>
      <c r="D781" s="117" t="s">
        <v>71</v>
      </c>
      <c r="E781" s="126" t="s">
        <v>1038</v>
      </c>
      <c r="F781" s="126" t="s">
        <v>1039</v>
      </c>
      <c r="I781" s="119"/>
      <c r="J781" s="127">
        <f>BK781</f>
        <v>0</v>
      </c>
      <c r="L781" s="116"/>
      <c r="M781" s="121"/>
      <c r="P781" s="122">
        <f>SUM(P782:P789)</f>
        <v>0</v>
      </c>
      <c r="R781" s="122">
        <f>SUM(R782:R789)</f>
        <v>7.7687220000000001E-2</v>
      </c>
      <c r="T781" s="123">
        <f>SUM(T782:T789)</f>
        <v>0</v>
      </c>
      <c r="AR781" s="117" t="s">
        <v>81</v>
      </c>
      <c r="AT781" s="124" t="s">
        <v>71</v>
      </c>
      <c r="AU781" s="124" t="s">
        <v>79</v>
      </c>
      <c r="AY781" s="117" t="s">
        <v>125</v>
      </c>
      <c r="BK781" s="125">
        <f>SUM(BK782:BK789)</f>
        <v>0</v>
      </c>
    </row>
    <row r="782" spans="2:65" s="1" customFormat="1" ht="33" customHeight="1">
      <c r="B782" s="33"/>
      <c r="C782" s="128" t="s">
        <v>1040</v>
      </c>
      <c r="D782" s="128" t="s">
        <v>128</v>
      </c>
      <c r="E782" s="129" t="s">
        <v>1041</v>
      </c>
      <c r="F782" s="130" t="s">
        <v>1042</v>
      </c>
      <c r="G782" s="131" t="s">
        <v>206</v>
      </c>
      <c r="H782" s="132">
        <v>96.174000000000007</v>
      </c>
      <c r="I782" s="133"/>
      <c r="J782" s="134">
        <f>ROUND(I782*H782,2)</f>
        <v>0</v>
      </c>
      <c r="K782" s="130" t="s">
        <v>207</v>
      </c>
      <c r="L782" s="33"/>
      <c r="M782" s="135" t="s">
        <v>19</v>
      </c>
      <c r="N782" s="136" t="s">
        <v>43</v>
      </c>
      <c r="P782" s="137">
        <f>O782*H782</f>
        <v>0</v>
      </c>
      <c r="Q782" s="137">
        <v>6.3000000000000003E-4</v>
      </c>
      <c r="R782" s="137">
        <f>Q782*H782</f>
        <v>6.0589620000000004E-2</v>
      </c>
      <c r="S782" s="137">
        <v>0</v>
      </c>
      <c r="T782" s="138">
        <f>S782*H782</f>
        <v>0</v>
      </c>
      <c r="AR782" s="139" t="s">
        <v>299</v>
      </c>
      <c r="AT782" s="139" t="s">
        <v>128</v>
      </c>
      <c r="AU782" s="139" t="s">
        <v>81</v>
      </c>
      <c r="AY782" s="18" t="s">
        <v>125</v>
      </c>
      <c r="BE782" s="140">
        <f>IF(N782="základní",J782,0)</f>
        <v>0</v>
      </c>
      <c r="BF782" s="140">
        <f>IF(N782="snížená",J782,0)</f>
        <v>0</v>
      </c>
      <c r="BG782" s="140">
        <f>IF(N782="zákl. přenesená",J782,0)</f>
        <v>0</v>
      </c>
      <c r="BH782" s="140">
        <f>IF(N782="sníž. přenesená",J782,0)</f>
        <v>0</v>
      </c>
      <c r="BI782" s="140">
        <f>IF(N782="nulová",J782,0)</f>
        <v>0</v>
      </c>
      <c r="BJ782" s="18" t="s">
        <v>79</v>
      </c>
      <c r="BK782" s="140">
        <f>ROUND(I782*H782,2)</f>
        <v>0</v>
      </c>
      <c r="BL782" s="18" t="s">
        <v>299</v>
      </c>
      <c r="BM782" s="139" t="s">
        <v>1043</v>
      </c>
    </row>
    <row r="783" spans="2:65" s="1" customFormat="1" ht="11.25">
      <c r="B783" s="33"/>
      <c r="D783" s="146" t="s">
        <v>209</v>
      </c>
      <c r="F783" s="147" t="s">
        <v>1044</v>
      </c>
      <c r="I783" s="148"/>
      <c r="L783" s="33"/>
      <c r="M783" s="149"/>
      <c r="T783" s="54"/>
      <c r="AT783" s="18" t="s">
        <v>209</v>
      </c>
      <c r="AU783" s="18" t="s">
        <v>81</v>
      </c>
    </row>
    <row r="784" spans="2:65" s="13" customFormat="1" ht="11.25">
      <c r="B784" s="157"/>
      <c r="D784" s="151" t="s">
        <v>211</v>
      </c>
      <c r="E784" s="158" t="s">
        <v>19</v>
      </c>
      <c r="F784" s="159" t="s">
        <v>1045</v>
      </c>
      <c r="H784" s="160">
        <v>96.174000000000007</v>
      </c>
      <c r="I784" s="161"/>
      <c r="L784" s="157"/>
      <c r="M784" s="162"/>
      <c r="T784" s="163"/>
      <c r="AT784" s="158" t="s">
        <v>211</v>
      </c>
      <c r="AU784" s="158" t="s">
        <v>81</v>
      </c>
      <c r="AV784" s="13" t="s">
        <v>81</v>
      </c>
      <c r="AW784" s="13" t="s">
        <v>33</v>
      </c>
      <c r="AX784" s="13" t="s">
        <v>79</v>
      </c>
      <c r="AY784" s="158" t="s">
        <v>125</v>
      </c>
    </row>
    <row r="785" spans="2:65" s="1" customFormat="1" ht="16.5" customHeight="1">
      <c r="B785" s="33"/>
      <c r="C785" s="128" t="s">
        <v>1046</v>
      </c>
      <c r="D785" s="128" t="s">
        <v>128</v>
      </c>
      <c r="E785" s="129" t="s">
        <v>1047</v>
      </c>
      <c r="F785" s="130" t="s">
        <v>1048</v>
      </c>
      <c r="G785" s="131" t="s">
        <v>323</v>
      </c>
      <c r="H785" s="132">
        <v>106.86</v>
      </c>
      <c r="I785" s="133"/>
      <c r="J785" s="134">
        <f>ROUND(I785*H785,2)</f>
        <v>0</v>
      </c>
      <c r="K785" s="130" t="s">
        <v>207</v>
      </c>
      <c r="L785" s="33"/>
      <c r="M785" s="135" t="s">
        <v>19</v>
      </c>
      <c r="N785" s="136" t="s">
        <v>43</v>
      </c>
      <c r="P785" s="137">
        <f>O785*H785</f>
        <v>0</v>
      </c>
      <c r="Q785" s="137">
        <v>1.6000000000000001E-4</v>
      </c>
      <c r="R785" s="137">
        <f>Q785*H785</f>
        <v>1.7097600000000001E-2</v>
      </c>
      <c r="S785" s="137">
        <v>0</v>
      </c>
      <c r="T785" s="138">
        <f>S785*H785</f>
        <v>0</v>
      </c>
      <c r="AR785" s="139" t="s">
        <v>299</v>
      </c>
      <c r="AT785" s="139" t="s">
        <v>128</v>
      </c>
      <c r="AU785" s="139" t="s">
        <v>81</v>
      </c>
      <c r="AY785" s="18" t="s">
        <v>125</v>
      </c>
      <c r="BE785" s="140">
        <f>IF(N785="základní",J785,0)</f>
        <v>0</v>
      </c>
      <c r="BF785" s="140">
        <f>IF(N785="snížená",J785,0)</f>
        <v>0</v>
      </c>
      <c r="BG785" s="140">
        <f>IF(N785="zákl. přenesená",J785,0)</f>
        <v>0</v>
      </c>
      <c r="BH785" s="140">
        <f>IF(N785="sníž. přenesená",J785,0)</f>
        <v>0</v>
      </c>
      <c r="BI785" s="140">
        <f>IF(N785="nulová",J785,0)</f>
        <v>0</v>
      </c>
      <c r="BJ785" s="18" t="s">
        <v>79</v>
      </c>
      <c r="BK785" s="140">
        <f>ROUND(I785*H785,2)</f>
        <v>0</v>
      </c>
      <c r="BL785" s="18" t="s">
        <v>299</v>
      </c>
      <c r="BM785" s="139" t="s">
        <v>1049</v>
      </c>
    </row>
    <row r="786" spans="2:65" s="1" customFormat="1" ht="11.25">
      <c r="B786" s="33"/>
      <c r="D786" s="146" t="s">
        <v>209</v>
      </c>
      <c r="F786" s="147" t="s">
        <v>1050</v>
      </c>
      <c r="I786" s="148"/>
      <c r="L786" s="33"/>
      <c r="M786" s="149"/>
      <c r="T786" s="54"/>
      <c r="AT786" s="18" t="s">
        <v>209</v>
      </c>
      <c r="AU786" s="18" t="s">
        <v>81</v>
      </c>
    </row>
    <row r="787" spans="2:65" s="13" customFormat="1" ht="11.25">
      <c r="B787" s="157"/>
      <c r="D787" s="151" t="s">
        <v>211</v>
      </c>
      <c r="E787" s="158" t="s">
        <v>19</v>
      </c>
      <c r="F787" s="159" t="s">
        <v>1051</v>
      </c>
      <c r="H787" s="160">
        <v>106.86</v>
      </c>
      <c r="I787" s="161"/>
      <c r="L787" s="157"/>
      <c r="M787" s="162"/>
      <c r="T787" s="163"/>
      <c r="AT787" s="158" t="s">
        <v>211</v>
      </c>
      <c r="AU787" s="158" t="s">
        <v>81</v>
      </c>
      <c r="AV787" s="13" t="s">
        <v>81</v>
      </c>
      <c r="AW787" s="13" t="s">
        <v>33</v>
      </c>
      <c r="AX787" s="13" t="s">
        <v>79</v>
      </c>
      <c r="AY787" s="158" t="s">
        <v>125</v>
      </c>
    </row>
    <row r="788" spans="2:65" s="1" customFormat="1" ht="33" customHeight="1">
      <c r="B788" s="33"/>
      <c r="C788" s="128" t="s">
        <v>1052</v>
      </c>
      <c r="D788" s="128" t="s">
        <v>128</v>
      </c>
      <c r="E788" s="129" t="s">
        <v>1053</v>
      </c>
      <c r="F788" s="130" t="s">
        <v>1054</v>
      </c>
      <c r="G788" s="131" t="s">
        <v>1055</v>
      </c>
      <c r="H788" s="189"/>
      <c r="I788" s="133"/>
      <c r="J788" s="134">
        <f>ROUND(I788*H788,2)</f>
        <v>0</v>
      </c>
      <c r="K788" s="130" t="s">
        <v>207</v>
      </c>
      <c r="L788" s="33"/>
      <c r="M788" s="135" t="s">
        <v>19</v>
      </c>
      <c r="N788" s="136" t="s">
        <v>43</v>
      </c>
      <c r="P788" s="137">
        <f>O788*H788</f>
        <v>0</v>
      </c>
      <c r="Q788" s="137">
        <v>0</v>
      </c>
      <c r="R788" s="137">
        <f>Q788*H788</f>
        <v>0</v>
      </c>
      <c r="S788" s="137">
        <v>0</v>
      </c>
      <c r="T788" s="138">
        <f>S788*H788</f>
        <v>0</v>
      </c>
      <c r="AR788" s="139" t="s">
        <v>299</v>
      </c>
      <c r="AT788" s="139" t="s">
        <v>128</v>
      </c>
      <c r="AU788" s="139" t="s">
        <v>81</v>
      </c>
      <c r="AY788" s="18" t="s">
        <v>125</v>
      </c>
      <c r="BE788" s="140">
        <f>IF(N788="základní",J788,0)</f>
        <v>0</v>
      </c>
      <c r="BF788" s="140">
        <f>IF(N788="snížená",J788,0)</f>
        <v>0</v>
      </c>
      <c r="BG788" s="140">
        <f>IF(N788="zákl. přenesená",J788,0)</f>
        <v>0</v>
      </c>
      <c r="BH788" s="140">
        <f>IF(N788="sníž. přenesená",J788,0)</f>
        <v>0</v>
      </c>
      <c r="BI788" s="140">
        <f>IF(N788="nulová",J788,0)</f>
        <v>0</v>
      </c>
      <c r="BJ788" s="18" t="s">
        <v>79</v>
      </c>
      <c r="BK788" s="140">
        <f>ROUND(I788*H788,2)</f>
        <v>0</v>
      </c>
      <c r="BL788" s="18" t="s">
        <v>299</v>
      </c>
      <c r="BM788" s="139" t="s">
        <v>1056</v>
      </c>
    </row>
    <row r="789" spans="2:65" s="1" customFormat="1" ht="11.25">
      <c r="B789" s="33"/>
      <c r="D789" s="146" t="s">
        <v>209</v>
      </c>
      <c r="F789" s="147" t="s">
        <v>1057</v>
      </c>
      <c r="I789" s="148"/>
      <c r="L789" s="33"/>
      <c r="M789" s="149"/>
      <c r="T789" s="54"/>
      <c r="AT789" s="18" t="s">
        <v>209</v>
      </c>
      <c r="AU789" s="18" t="s">
        <v>81</v>
      </c>
    </row>
    <row r="790" spans="2:65" s="11" customFormat="1" ht="22.9" customHeight="1">
      <c r="B790" s="116"/>
      <c r="D790" s="117" t="s">
        <v>71</v>
      </c>
      <c r="E790" s="126" t="s">
        <v>1058</v>
      </c>
      <c r="F790" s="126" t="s">
        <v>1059</v>
      </c>
      <c r="I790" s="119"/>
      <c r="J790" s="127">
        <f>BK790</f>
        <v>0</v>
      </c>
      <c r="L790" s="116"/>
      <c r="M790" s="121"/>
      <c r="P790" s="122">
        <f>SUM(P791:P830)</f>
        <v>0</v>
      </c>
      <c r="R790" s="122">
        <f>SUM(R791:R830)</f>
        <v>9.0632165399999991</v>
      </c>
      <c r="T790" s="123">
        <f>SUM(T791:T830)</f>
        <v>0.27137319999999998</v>
      </c>
      <c r="AR790" s="117" t="s">
        <v>81</v>
      </c>
      <c r="AT790" s="124" t="s">
        <v>71</v>
      </c>
      <c r="AU790" s="124" t="s">
        <v>79</v>
      </c>
      <c r="AY790" s="117" t="s">
        <v>125</v>
      </c>
      <c r="BK790" s="125">
        <f>SUM(BK791:BK830)</f>
        <v>0</v>
      </c>
    </row>
    <row r="791" spans="2:65" s="1" customFormat="1" ht="24.2" customHeight="1">
      <c r="B791" s="33"/>
      <c r="C791" s="128" t="s">
        <v>1060</v>
      </c>
      <c r="D791" s="128" t="s">
        <v>128</v>
      </c>
      <c r="E791" s="129" t="s">
        <v>1061</v>
      </c>
      <c r="F791" s="130" t="s">
        <v>1062</v>
      </c>
      <c r="G791" s="131" t="s">
        <v>206</v>
      </c>
      <c r="H791" s="132">
        <v>193.83799999999999</v>
      </c>
      <c r="I791" s="133"/>
      <c r="J791" s="134">
        <f>ROUND(I791*H791,2)</f>
        <v>0</v>
      </c>
      <c r="K791" s="130" t="s">
        <v>207</v>
      </c>
      <c r="L791" s="33"/>
      <c r="M791" s="135" t="s">
        <v>19</v>
      </c>
      <c r="N791" s="136" t="s">
        <v>43</v>
      </c>
      <c r="P791" s="137">
        <f>O791*H791</f>
        <v>0</v>
      </c>
      <c r="Q791" s="137">
        <v>0</v>
      </c>
      <c r="R791" s="137">
        <f>Q791*H791</f>
        <v>0</v>
      </c>
      <c r="S791" s="137">
        <v>1.4E-3</v>
      </c>
      <c r="T791" s="138">
        <f>S791*H791</f>
        <v>0.27137319999999998</v>
      </c>
      <c r="AR791" s="139" t="s">
        <v>299</v>
      </c>
      <c r="AT791" s="139" t="s">
        <v>128</v>
      </c>
      <c r="AU791" s="139" t="s">
        <v>81</v>
      </c>
      <c r="AY791" s="18" t="s">
        <v>125</v>
      </c>
      <c r="BE791" s="140">
        <f>IF(N791="základní",J791,0)</f>
        <v>0</v>
      </c>
      <c r="BF791" s="140">
        <f>IF(N791="snížená",J791,0)</f>
        <v>0</v>
      </c>
      <c r="BG791" s="140">
        <f>IF(N791="zákl. přenesená",J791,0)</f>
        <v>0</v>
      </c>
      <c r="BH791" s="140">
        <f>IF(N791="sníž. přenesená",J791,0)</f>
        <v>0</v>
      </c>
      <c r="BI791" s="140">
        <f>IF(N791="nulová",J791,0)</f>
        <v>0</v>
      </c>
      <c r="BJ791" s="18" t="s">
        <v>79</v>
      </c>
      <c r="BK791" s="140">
        <f>ROUND(I791*H791,2)</f>
        <v>0</v>
      </c>
      <c r="BL791" s="18" t="s">
        <v>299</v>
      </c>
      <c r="BM791" s="139" t="s">
        <v>1063</v>
      </c>
    </row>
    <row r="792" spans="2:65" s="1" customFormat="1" ht="11.25">
      <c r="B792" s="33"/>
      <c r="D792" s="146" t="s">
        <v>209</v>
      </c>
      <c r="F792" s="147" t="s">
        <v>1064</v>
      </c>
      <c r="I792" s="148"/>
      <c r="L792" s="33"/>
      <c r="M792" s="149"/>
      <c r="T792" s="54"/>
      <c r="AT792" s="18" t="s">
        <v>209</v>
      </c>
      <c r="AU792" s="18" t="s">
        <v>81</v>
      </c>
    </row>
    <row r="793" spans="2:65" s="12" customFormat="1" ht="11.25">
      <c r="B793" s="150"/>
      <c r="D793" s="151" t="s">
        <v>211</v>
      </c>
      <c r="E793" s="152" t="s">
        <v>19</v>
      </c>
      <c r="F793" s="153" t="s">
        <v>1065</v>
      </c>
      <c r="H793" s="152" t="s">
        <v>19</v>
      </c>
      <c r="I793" s="154"/>
      <c r="L793" s="150"/>
      <c r="M793" s="155"/>
      <c r="T793" s="156"/>
      <c r="AT793" s="152" t="s">
        <v>211</v>
      </c>
      <c r="AU793" s="152" t="s">
        <v>81</v>
      </c>
      <c r="AV793" s="12" t="s">
        <v>79</v>
      </c>
      <c r="AW793" s="12" t="s">
        <v>33</v>
      </c>
      <c r="AX793" s="12" t="s">
        <v>72</v>
      </c>
      <c r="AY793" s="152" t="s">
        <v>125</v>
      </c>
    </row>
    <row r="794" spans="2:65" s="13" customFormat="1" ht="11.25">
      <c r="B794" s="157"/>
      <c r="D794" s="151" t="s">
        <v>211</v>
      </c>
      <c r="E794" s="158" t="s">
        <v>19</v>
      </c>
      <c r="F794" s="159" t="s">
        <v>1066</v>
      </c>
      <c r="H794" s="160">
        <v>118.56</v>
      </c>
      <c r="I794" s="161"/>
      <c r="L794" s="157"/>
      <c r="M794" s="162"/>
      <c r="T794" s="163"/>
      <c r="AT794" s="158" t="s">
        <v>211</v>
      </c>
      <c r="AU794" s="158" t="s">
        <v>81</v>
      </c>
      <c r="AV794" s="13" t="s">
        <v>81</v>
      </c>
      <c r="AW794" s="13" t="s">
        <v>33</v>
      </c>
      <c r="AX794" s="13" t="s">
        <v>72</v>
      </c>
      <c r="AY794" s="158" t="s">
        <v>125</v>
      </c>
    </row>
    <row r="795" spans="2:65" s="13" customFormat="1" ht="11.25">
      <c r="B795" s="157"/>
      <c r="D795" s="151" t="s">
        <v>211</v>
      </c>
      <c r="E795" s="158" t="s">
        <v>19</v>
      </c>
      <c r="F795" s="159" t="s">
        <v>1067</v>
      </c>
      <c r="H795" s="160">
        <v>-11.7</v>
      </c>
      <c r="I795" s="161"/>
      <c r="L795" s="157"/>
      <c r="M795" s="162"/>
      <c r="T795" s="163"/>
      <c r="AT795" s="158" t="s">
        <v>211</v>
      </c>
      <c r="AU795" s="158" t="s">
        <v>81</v>
      </c>
      <c r="AV795" s="13" t="s">
        <v>81</v>
      </c>
      <c r="AW795" s="13" t="s">
        <v>33</v>
      </c>
      <c r="AX795" s="13" t="s">
        <v>72</v>
      </c>
      <c r="AY795" s="158" t="s">
        <v>125</v>
      </c>
    </row>
    <row r="796" spans="2:65" s="13" customFormat="1" ht="11.25">
      <c r="B796" s="157"/>
      <c r="D796" s="151" t="s">
        <v>211</v>
      </c>
      <c r="E796" s="158" t="s">
        <v>19</v>
      </c>
      <c r="F796" s="159" t="s">
        <v>1068</v>
      </c>
      <c r="H796" s="160">
        <v>14.664</v>
      </c>
      <c r="I796" s="161"/>
      <c r="L796" s="157"/>
      <c r="M796" s="162"/>
      <c r="T796" s="163"/>
      <c r="AT796" s="158" t="s">
        <v>211</v>
      </c>
      <c r="AU796" s="158" t="s">
        <v>81</v>
      </c>
      <c r="AV796" s="13" t="s">
        <v>81</v>
      </c>
      <c r="AW796" s="13" t="s">
        <v>33</v>
      </c>
      <c r="AX796" s="13" t="s">
        <v>72</v>
      </c>
      <c r="AY796" s="158" t="s">
        <v>125</v>
      </c>
    </row>
    <row r="797" spans="2:65" s="13" customFormat="1" ht="11.25">
      <c r="B797" s="157"/>
      <c r="D797" s="151" t="s">
        <v>211</v>
      </c>
      <c r="E797" s="158" t="s">
        <v>19</v>
      </c>
      <c r="F797" s="159" t="s">
        <v>1069</v>
      </c>
      <c r="H797" s="160">
        <v>70.337999999999994</v>
      </c>
      <c r="I797" s="161"/>
      <c r="L797" s="157"/>
      <c r="M797" s="162"/>
      <c r="T797" s="163"/>
      <c r="AT797" s="158" t="s">
        <v>211</v>
      </c>
      <c r="AU797" s="158" t="s">
        <v>81</v>
      </c>
      <c r="AV797" s="13" t="s">
        <v>81</v>
      </c>
      <c r="AW797" s="13" t="s">
        <v>33</v>
      </c>
      <c r="AX797" s="13" t="s">
        <v>72</v>
      </c>
      <c r="AY797" s="158" t="s">
        <v>125</v>
      </c>
    </row>
    <row r="798" spans="2:65" s="13" customFormat="1" ht="11.25">
      <c r="B798" s="157"/>
      <c r="D798" s="151" t="s">
        <v>211</v>
      </c>
      <c r="E798" s="158" t="s">
        <v>19</v>
      </c>
      <c r="F798" s="159" t="s">
        <v>1070</v>
      </c>
      <c r="H798" s="160">
        <v>-7.8</v>
      </c>
      <c r="I798" s="161"/>
      <c r="L798" s="157"/>
      <c r="M798" s="162"/>
      <c r="T798" s="163"/>
      <c r="AT798" s="158" t="s">
        <v>211</v>
      </c>
      <c r="AU798" s="158" t="s">
        <v>81</v>
      </c>
      <c r="AV798" s="13" t="s">
        <v>81</v>
      </c>
      <c r="AW798" s="13" t="s">
        <v>33</v>
      </c>
      <c r="AX798" s="13" t="s">
        <v>72</v>
      </c>
      <c r="AY798" s="158" t="s">
        <v>125</v>
      </c>
    </row>
    <row r="799" spans="2:65" s="13" customFormat="1" ht="11.25">
      <c r="B799" s="157"/>
      <c r="D799" s="151" t="s">
        <v>211</v>
      </c>
      <c r="E799" s="158" t="s">
        <v>19</v>
      </c>
      <c r="F799" s="159" t="s">
        <v>1071</v>
      </c>
      <c r="H799" s="160">
        <v>9.7759999999999998</v>
      </c>
      <c r="I799" s="161"/>
      <c r="L799" s="157"/>
      <c r="M799" s="162"/>
      <c r="T799" s="163"/>
      <c r="AT799" s="158" t="s">
        <v>211</v>
      </c>
      <c r="AU799" s="158" t="s">
        <v>81</v>
      </c>
      <c r="AV799" s="13" t="s">
        <v>81</v>
      </c>
      <c r="AW799" s="13" t="s">
        <v>33</v>
      </c>
      <c r="AX799" s="13" t="s">
        <v>72</v>
      </c>
      <c r="AY799" s="158" t="s">
        <v>125</v>
      </c>
    </row>
    <row r="800" spans="2:65" s="14" customFormat="1" ht="11.25">
      <c r="B800" s="164"/>
      <c r="D800" s="151" t="s">
        <v>211</v>
      </c>
      <c r="E800" s="165" t="s">
        <v>19</v>
      </c>
      <c r="F800" s="166" t="s">
        <v>229</v>
      </c>
      <c r="H800" s="167">
        <v>193.83799999999999</v>
      </c>
      <c r="I800" s="168"/>
      <c r="L800" s="164"/>
      <c r="M800" s="169"/>
      <c r="T800" s="170"/>
      <c r="AT800" s="165" t="s">
        <v>211</v>
      </c>
      <c r="AU800" s="165" t="s">
        <v>81</v>
      </c>
      <c r="AV800" s="14" t="s">
        <v>143</v>
      </c>
      <c r="AW800" s="14" t="s">
        <v>33</v>
      </c>
      <c r="AX800" s="14" t="s">
        <v>79</v>
      </c>
      <c r="AY800" s="165" t="s">
        <v>125</v>
      </c>
    </row>
    <row r="801" spans="2:65" s="1" customFormat="1" ht="16.5" customHeight="1">
      <c r="B801" s="33"/>
      <c r="C801" s="128" t="s">
        <v>1072</v>
      </c>
      <c r="D801" s="128" t="s">
        <v>128</v>
      </c>
      <c r="E801" s="129" t="s">
        <v>1073</v>
      </c>
      <c r="F801" s="130" t="s">
        <v>1074</v>
      </c>
      <c r="G801" s="131" t="s">
        <v>206</v>
      </c>
      <c r="H801" s="132">
        <v>401.76</v>
      </c>
      <c r="I801" s="133"/>
      <c r="J801" s="134">
        <f>ROUND(I801*H801,2)</f>
        <v>0</v>
      </c>
      <c r="K801" s="130" t="s">
        <v>207</v>
      </c>
      <c r="L801" s="33"/>
      <c r="M801" s="135" t="s">
        <v>19</v>
      </c>
      <c r="N801" s="136" t="s">
        <v>43</v>
      </c>
      <c r="P801" s="137">
        <f>O801*H801</f>
        <v>0</v>
      </c>
      <c r="Q801" s="137">
        <v>8.0999999999999996E-4</v>
      </c>
      <c r="R801" s="137">
        <f>Q801*H801</f>
        <v>0.32542559999999998</v>
      </c>
      <c r="S801" s="137">
        <v>0</v>
      </c>
      <c r="T801" s="138">
        <f>S801*H801</f>
        <v>0</v>
      </c>
      <c r="AR801" s="139" t="s">
        <v>299</v>
      </c>
      <c r="AT801" s="139" t="s">
        <v>128</v>
      </c>
      <c r="AU801" s="139" t="s">
        <v>81</v>
      </c>
      <c r="AY801" s="18" t="s">
        <v>125</v>
      </c>
      <c r="BE801" s="140">
        <f>IF(N801="základní",J801,0)</f>
        <v>0</v>
      </c>
      <c r="BF801" s="140">
        <f>IF(N801="snížená",J801,0)</f>
        <v>0</v>
      </c>
      <c r="BG801" s="140">
        <f>IF(N801="zákl. přenesená",J801,0)</f>
        <v>0</v>
      </c>
      <c r="BH801" s="140">
        <f>IF(N801="sníž. přenesená",J801,0)</f>
        <v>0</v>
      </c>
      <c r="BI801" s="140">
        <f>IF(N801="nulová",J801,0)</f>
        <v>0</v>
      </c>
      <c r="BJ801" s="18" t="s">
        <v>79</v>
      </c>
      <c r="BK801" s="140">
        <f>ROUND(I801*H801,2)</f>
        <v>0</v>
      </c>
      <c r="BL801" s="18" t="s">
        <v>299</v>
      </c>
      <c r="BM801" s="139" t="s">
        <v>1075</v>
      </c>
    </row>
    <row r="802" spans="2:65" s="1" customFormat="1" ht="11.25">
      <c r="B802" s="33"/>
      <c r="D802" s="146" t="s">
        <v>209</v>
      </c>
      <c r="F802" s="147" t="s">
        <v>1076</v>
      </c>
      <c r="I802" s="148"/>
      <c r="L802" s="33"/>
      <c r="M802" s="149"/>
      <c r="T802" s="54"/>
      <c r="AT802" s="18" t="s">
        <v>209</v>
      </c>
      <c r="AU802" s="18" t="s">
        <v>81</v>
      </c>
    </row>
    <row r="803" spans="2:65" s="1" customFormat="1" ht="16.5" customHeight="1">
      <c r="B803" s="33"/>
      <c r="C803" s="128" t="s">
        <v>1077</v>
      </c>
      <c r="D803" s="128" t="s">
        <v>128</v>
      </c>
      <c r="E803" s="129" t="s">
        <v>1078</v>
      </c>
      <c r="F803" s="130" t="s">
        <v>1079</v>
      </c>
      <c r="G803" s="131" t="s">
        <v>206</v>
      </c>
      <c r="H803" s="132">
        <v>40.334000000000003</v>
      </c>
      <c r="I803" s="133"/>
      <c r="J803" s="134">
        <f>ROUND(I803*H803,2)</f>
        <v>0</v>
      </c>
      <c r="K803" s="130" t="s">
        <v>207</v>
      </c>
      <c r="L803" s="33"/>
      <c r="M803" s="135" t="s">
        <v>19</v>
      </c>
      <c r="N803" s="136" t="s">
        <v>43</v>
      </c>
      <c r="P803" s="137">
        <f>O803*H803</f>
        <v>0</v>
      </c>
      <c r="Q803" s="137">
        <v>8.0999999999999996E-4</v>
      </c>
      <c r="R803" s="137">
        <f>Q803*H803</f>
        <v>3.2670539999999998E-2</v>
      </c>
      <c r="S803" s="137">
        <v>0</v>
      </c>
      <c r="T803" s="138">
        <f>S803*H803</f>
        <v>0</v>
      </c>
      <c r="AR803" s="139" t="s">
        <v>299</v>
      </c>
      <c r="AT803" s="139" t="s">
        <v>128</v>
      </c>
      <c r="AU803" s="139" t="s">
        <v>81</v>
      </c>
      <c r="AY803" s="18" t="s">
        <v>125</v>
      </c>
      <c r="BE803" s="140">
        <f>IF(N803="základní",J803,0)</f>
        <v>0</v>
      </c>
      <c r="BF803" s="140">
        <f>IF(N803="snížená",J803,0)</f>
        <v>0</v>
      </c>
      <c r="BG803" s="140">
        <f>IF(N803="zákl. přenesená",J803,0)</f>
        <v>0</v>
      </c>
      <c r="BH803" s="140">
        <f>IF(N803="sníž. přenesená",J803,0)</f>
        <v>0</v>
      </c>
      <c r="BI803" s="140">
        <f>IF(N803="nulová",J803,0)</f>
        <v>0</v>
      </c>
      <c r="BJ803" s="18" t="s">
        <v>79</v>
      </c>
      <c r="BK803" s="140">
        <f>ROUND(I803*H803,2)</f>
        <v>0</v>
      </c>
      <c r="BL803" s="18" t="s">
        <v>299</v>
      </c>
      <c r="BM803" s="139" t="s">
        <v>1080</v>
      </c>
    </row>
    <row r="804" spans="2:65" s="1" customFormat="1" ht="11.25">
      <c r="B804" s="33"/>
      <c r="D804" s="146" t="s">
        <v>209</v>
      </c>
      <c r="F804" s="147" t="s">
        <v>1081</v>
      </c>
      <c r="I804" s="148"/>
      <c r="L804" s="33"/>
      <c r="M804" s="149"/>
      <c r="T804" s="54"/>
      <c r="AT804" s="18" t="s">
        <v>209</v>
      </c>
      <c r="AU804" s="18" t="s">
        <v>81</v>
      </c>
    </row>
    <row r="805" spans="2:65" s="13" customFormat="1" ht="11.25">
      <c r="B805" s="157"/>
      <c r="D805" s="151" t="s">
        <v>211</v>
      </c>
      <c r="E805" s="158" t="s">
        <v>19</v>
      </c>
      <c r="F805" s="159" t="s">
        <v>1082</v>
      </c>
      <c r="H805" s="160">
        <v>40.334000000000003</v>
      </c>
      <c r="I805" s="161"/>
      <c r="L805" s="157"/>
      <c r="M805" s="162"/>
      <c r="T805" s="163"/>
      <c r="AT805" s="158" t="s">
        <v>211</v>
      </c>
      <c r="AU805" s="158" t="s">
        <v>81</v>
      </c>
      <c r="AV805" s="13" t="s">
        <v>81</v>
      </c>
      <c r="AW805" s="13" t="s">
        <v>33</v>
      </c>
      <c r="AX805" s="13" t="s">
        <v>79</v>
      </c>
      <c r="AY805" s="158" t="s">
        <v>125</v>
      </c>
    </row>
    <row r="806" spans="2:65" s="1" customFormat="1" ht="21.75" customHeight="1">
      <c r="B806" s="33"/>
      <c r="C806" s="128" t="s">
        <v>1083</v>
      </c>
      <c r="D806" s="128" t="s">
        <v>128</v>
      </c>
      <c r="E806" s="129" t="s">
        <v>1084</v>
      </c>
      <c r="F806" s="130" t="s">
        <v>1085</v>
      </c>
      <c r="G806" s="131" t="s">
        <v>206</v>
      </c>
      <c r="H806" s="132">
        <v>401.76</v>
      </c>
      <c r="I806" s="133"/>
      <c r="J806" s="134">
        <f>ROUND(I806*H806,2)</f>
        <v>0</v>
      </c>
      <c r="K806" s="130" t="s">
        <v>207</v>
      </c>
      <c r="L806" s="33"/>
      <c r="M806" s="135" t="s">
        <v>19</v>
      </c>
      <c r="N806" s="136" t="s">
        <v>43</v>
      </c>
      <c r="P806" s="137">
        <f>O806*H806</f>
        <v>0</v>
      </c>
      <c r="Q806" s="137">
        <v>9.3000000000000005E-4</v>
      </c>
      <c r="R806" s="137">
        <f>Q806*H806</f>
        <v>0.37363679999999999</v>
      </c>
      <c r="S806" s="137">
        <v>0</v>
      </c>
      <c r="T806" s="138">
        <f>S806*H806</f>
        <v>0</v>
      </c>
      <c r="AR806" s="139" t="s">
        <v>299</v>
      </c>
      <c r="AT806" s="139" t="s">
        <v>128</v>
      </c>
      <c r="AU806" s="139" t="s">
        <v>81</v>
      </c>
      <c r="AY806" s="18" t="s">
        <v>125</v>
      </c>
      <c r="BE806" s="140">
        <f>IF(N806="základní",J806,0)</f>
        <v>0</v>
      </c>
      <c r="BF806" s="140">
        <f>IF(N806="snížená",J806,0)</f>
        <v>0</v>
      </c>
      <c r="BG806" s="140">
        <f>IF(N806="zákl. přenesená",J806,0)</f>
        <v>0</v>
      </c>
      <c r="BH806" s="140">
        <f>IF(N806="sníž. přenesená",J806,0)</f>
        <v>0</v>
      </c>
      <c r="BI806" s="140">
        <f>IF(N806="nulová",J806,0)</f>
        <v>0</v>
      </c>
      <c r="BJ806" s="18" t="s">
        <v>79</v>
      </c>
      <c r="BK806" s="140">
        <f>ROUND(I806*H806,2)</f>
        <v>0</v>
      </c>
      <c r="BL806" s="18" t="s">
        <v>299</v>
      </c>
      <c r="BM806" s="139" t="s">
        <v>1086</v>
      </c>
    </row>
    <row r="807" spans="2:65" s="1" customFormat="1" ht="11.25">
      <c r="B807" s="33"/>
      <c r="D807" s="146" t="s">
        <v>209</v>
      </c>
      <c r="F807" s="147" t="s">
        <v>1087</v>
      </c>
      <c r="I807" s="148"/>
      <c r="L807" s="33"/>
      <c r="M807" s="149"/>
      <c r="T807" s="54"/>
      <c r="AT807" s="18" t="s">
        <v>209</v>
      </c>
      <c r="AU807" s="18" t="s">
        <v>81</v>
      </c>
    </row>
    <row r="808" spans="2:65" s="1" customFormat="1" ht="21.75" customHeight="1">
      <c r="B808" s="33"/>
      <c r="C808" s="128" t="s">
        <v>1088</v>
      </c>
      <c r="D808" s="128" t="s">
        <v>128</v>
      </c>
      <c r="E808" s="129" t="s">
        <v>1089</v>
      </c>
      <c r="F808" s="130" t="s">
        <v>1090</v>
      </c>
      <c r="G808" s="131" t="s">
        <v>206</v>
      </c>
      <c r="H808" s="132">
        <v>401.76</v>
      </c>
      <c r="I808" s="133"/>
      <c r="J808" s="134">
        <f>ROUND(I808*H808,2)</f>
        <v>0</v>
      </c>
      <c r="K808" s="130" t="s">
        <v>207</v>
      </c>
      <c r="L808" s="33"/>
      <c r="M808" s="135" t="s">
        <v>19</v>
      </c>
      <c r="N808" s="136" t="s">
        <v>43</v>
      </c>
      <c r="P808" s="137">
        <f>O808*H808</f>
        <v>0</v>
      </c>
      <c r="Q808" s="137">
        <v>1.14E-3</v>
      </c>
      <c r="R808" s="137">
        <f>Q808*H808</f>
        <v>0.45800639999999998</v>
      </c>
      <c r="S808" s="137">
        <v>0</v>
      </c>
      <c r="T808" s="138">
        <f>S808*H808</f>
        <v>0</v>
      </c>
      <c r="AR808" s="139" t="s">
        <v>299</v>
      </c>
      <c r="AT808" s="139" t="s">
        <v>128</v>
      </c>
      <c r="AU808" s="139" t="s">
        <v>81</v>
      </c>
      <c r="AY808" s="18" t="s">
        <v>125</v>
      </c>
      <c r="BE808" s="140">
        <f>IF(N808="základní",J808,0)</f>
        <v>0</v>
      </c>
      <c r="BF808" s="140">
        <f>IF(N808="snížená",J808,0)</f>
        <v>0</v>
      </c>
      <c r="BG808" s="140">
        <f>IF(N808="zákl. přenesená",J808,0)</f>
        <v>0</v>
      </c>
      <c r="BH808" s="140">
        <f>IF(N808="sníž. přenesená",J808,0)</f>
        <v>0</v>
      </c>
      <c r="BI808" s="140">
        <f>IF(N808="nulová",J808,0)</f>
        <v>0</v>
      </c>
      <c r="BJ808" s="18" t="s">
        <v>79</v>
      </c>
      <c r="BK808" s="140">
        <f>ROUND(I808*H808,2)</f>
        <v>0</v>
      </c>
      <c r="BL808" s="18" t="s">
        <v>299</v>
      </c>
      <c r="BM808" s="139" t="s">
        <v>1091</v>
      </c>
    </row>
    <row r="809" spans="2:65" s="1" customFormat="1" ht="11.25">
      <c r="B809" s="33"/>
      <c r="D809" s="146" t="s">
        <v>209</v>
      </c>
      <c r="F809" s="147" t="s">
        <v>1092</v>
      </c>
      <c r="I809" s="148"/>
      <c r="L809" s="33"/>
      <c r="M809" s="149"/>
      <c r="T809" s="54"/>
      <c r="AT809" s="18" t="s">
        <v>209</v>
      </c>
      <c r="AU809" s="18" t="s">
        <v>81</v>
      </c>
    </row>
    <row r="810" spans="2:65" s="1" customFormat="1" ht="16.5" customHeight="1">
      <c r="B810" s="33"/>
      <c r="C810" s="128" t="s">
        <v>1093</v>
      </c>
      <c r="D810" s="128" t="s">
        <v>128</v>
      </c>
      <c r="E810" s="129" t="s">
        <v>1094</v>
      </c>
      <c r="F810" s="130" t="s">
        <v>1095</v>
      </c>
      <c r="G810" s="131" t="s">
        <v>206</v>
      </c>
      <c r="H810" s="132">
        <v>401.76</v>
      </c>
      <c r="I810" s="133"/>
      <c r="J810" s="134">
        <f>ROUND(I810*H810,2)</f>
        <v>0</v>
      </c>
      <c r="K810" s="130" t="s">
        <v>19</v>
      </c>
      <c r="L810" s="33"/>
      <c r="M810" s="135" t="s">
        <v>19</v>
      </c>
      <c r="N810" s="136" t="s">
        <v>43</v>
      </c>
      <c r="P810" s="137">
        <f>O810*H810</f>
        <v>0</v>
      </c>
      <c r="Q810" s="137">
        <v>0</v>
      </c>
      <c r="R810" s="137">
        <f>Q810*H810</f>
        <v>0</v>
      </c>
      <c r="S810" s="137">
        <v>0</v>
      </c>
      <c r="T810" s="138">
        <f>S810*H810</f>
        <v>0</v>
      </c>
      <c r="AR810" s="139" t="s">
        <v>299</v>
      </c>
      <c r="AT810" s="139" t="s">
        <v>128</v>
      </c>
      <c r="AU810" s="139" t="s">
        <v>81</v>
      </c>
      <c r="AY810" s="18" t="s">
        <v>125</v>
      </c>
      <c r="BE810" s="140">
        <f>IF(N810="základní",J810,0)</f>
        <v>0</v>
      </c>
      <c r="BF810" s="140">
        <f>IF(N810="snížená",J810,0)</f>
        <v>0</v>
      </c>
      <c r="BG810" s="140">
        <f>IF(N810="zákl. přenesená",J810,0)</f>
        <v>0</v>
      </c>
      <c r="BH810" s="140">
        <f>IF(N810="sníž. přenesená",J810,0)</f>
        <v>0</v>
      </c>
      <c r="BI810" s="140">
        <f>IF(N810="nulová",J810,0)</f>
        <v>0</v>
      </c>
      <c r="BJ810" s="18" t="s">
        <v>79</v>
      </c>
      <c r="BK810" s="140">
        <f>ROUND(I810*H810,2)</f>
        <v>0</v>
      </c>
      <c r="BL810" s="18" t="s">
        <v>299</v>
      </c>
      <c r="BM810" s="139" t="s">
        <v>1096</v>
      </c>
    </row>
    <row r="811" spans="2:65" s="1" customFormat="1" ht="16.5" customHeight="1">
      <c r="B811" s="33"/>
      <c r="C811" s="128" t="s">
        <v>1097</v>
      </c>
      <c r="D811" s="128" t="s">
        <v>128</v>
      </c>
      <c r="E811" s="129" t="s">
        <v>1098</v>
      </c>
      <c r="F811" s="130" t="s">
        <v>1099</v>
      </c>
      <c r="G811" s="131" t="s">
        <v>206</v>
      </c>
      <c r="H811" s="132">
        <v>401.76</v>
      </c>
      <c r="I811" s="133"/>
      <c r="J811" s="134">
        <f>ROUND(I811*H811,2)</f>
        <v>0</v>
      </c>
      <c r="K811" s="130" t="s">
        <v>207</v>
      </c>
      <c r="L811" s="33"/>
      <c r="M811" s="135" t="s">
        <v>19</v>
      </c>
      <c r="N811" s="136" t="s">
        <v>43</v>
      </c>
      <c r="P811" s="137">
        <f>O811*H811</f>
        <v>0</v>
      </c>
      <c r="Q811" s="137">
        <v>6.0499999999999998E-3</v>
      </c>
      <c r="R811" s="137">
        <f>Q811*H811</f>
        <v>2.4306479999999997</v>
      </c>
      <c r="S811" s="137">
        <v>0</v>
      </c>
      <c r="T811" s="138">
        <f>S811*H811</f>
        <v>0</v>
      </c>
      <c r="AR811" s="139" t="s">
        <v>299</v>
      </c>
      <c r="AT811" s="139" t="s">
        <v>128</v>
      </c>
      <c r="AU811" s="139" t="s">
        <v>81</v>
      </c>
      <c r="AY811" s="18" t="s">
        <v>125</v>
      </c>
      <c r="BE811" s="140">
        <f>IF(N811="základní",J811,0)</f>
        <v>0</v>
      </c>
      <c r="BF811" s="140">
        <f>IF(N811="snížená",J811,0)</f>
        <v>0</v>
      </c>
      <c r="BG811" s="140">
        <f>IF(N811="zákl. přenesená",J811,0)</f>
        <v>0</v>
      </c>
      <c r="BH811" s="140">
        <f>IF(N811="sníž. přenesená",J811,0)</f>
        <v>0</v>
      </c>
      <c r="BI811" s="140">
        <f>IF(N811="nulová",J811,0)</f>
        <v>0</v>
      </c>
      <c r="BJ811" s="18" t="s">
        <v>79</v>
      </c>
      <c r="BK811" s="140">
        <f>ROUND(I811*H811,2)</f>
        <v>0</v>
      </c>
      <c r="BL811" s="18" t="s">
        <v>299</v>
      </c>
      <c r="BM811" s="139" t="s">
        <v>1100</v>
      </c>
    </row>
    <row r="812" spans="2:65" s="1" customFormat="1" ht="11.25">
      <c r="B812" s="33"/>
      <c r="D812" s="146" t="s">
        <v>209</v>
      </c>
      <c r="F812" s="147" t="s">
        <v>1101</v>
      </c>
      <c r="I812" s="148"/>
      <c r="L812" s="33"/>
      <c r="M812" s="149"/>
      <c r="T812" s="54"/>
      <c r="AT812" s="18" t="s">
        <v>209</v>
      </c>
      <c r="AU812" s="18" t="s">
        <v>81</v>
      </c>
    </row>
    <row r="813" spans="2:65" s="1" customFormat="1" ht="16.5" customHeight="1">
      <c r="B813" s="33"/>
      <c r="C813" s="128" t="s">
        <v>1102</v>
      </c>
      <c r="D813" s="128" t="s">
        <v>128</v>
      </c>
      <c r="E813" s="129" t="s">
        <v>1103</v>
      </c>
      <c r="F813" s="130" t="s">
        <v>1104</v>
      </c>
      <c r="G813" s="131" t="s">
        <v>206</v>
      </c>
      <c r="H813" s="132">
        <v>401.76</v>
      </c>
      <c r="I813" s="133"/>
      <c r="J813" s="134">
        <f>ROUND(I813*H813,2)</f>
        <v>0</v>
      </c>
      <c r="K813" s="130" t="s">
        <v>207</v>
      </c>
      <c r="L813" s="33"/>
      <c r="M813" s="135" t="s">
        <v>19</v>
      </c>
      <c r="N813" s="136" t="s">
        <v>43</v>
      </c>
      <c r="P813" s="137">
        <f>O813*H813</f>
        <v>0</v>
      </c>
      <c r="Q813" s="137">
        <v>7.5599999999999999E-3</v>
      </c>
      <c r="R813" s="137">
        <f>Q813*H813</f>
        <v>3.0373055999999998</v>
      </c>
      <c r="S813" s="137">
        <v>0</v>
      </c>
      <c r="T813" s="138">
        <f>S813*H813</f>
        <v>0</v>
      </c>
      <c r="AR813" s="139" t="s">
        <v>299</v>
      </c>
      <c r="AT813" s="139" t="s">
        <v>128</v>
      </c>
      <c r="AU813" s="139" t="s">
        <v>81</v>
      </c>
      <c r="AY813" s="18" t="s">
        <v>125</v>
      </c>
      <c r="BE813" s="140">
        <f>IF(N813="základní",J813,0)</f>
        <v>0</v>
      </c>
      <c r="BF813" s="140">
        <f>IF(N813="snížená",J813,0)</f>
        <v>0</v>
      </c>
      <c r="BG813" s="140">
        <f>IF(N813="zákl. přenesená",J813,0)</f>
        <v>0</v>
      </c>
      <c r="BH813" s="140">
        <f>IF(N813="sníž. přenesená",J813,0)</f>
        <v>0</v>
      </c>
      <c r="BI813" s="140">
        <f>IF(N813="nulová",J813,0)</f>
        <v>0</v>
      </c>
      <c r="BJ813" s="18" t="s">
        <v>79</v>
      </c>
      <c r="BK813" s="140">
        <f>ROUND(I813*H813,2)</f>
        <v>0</v>
      </c>
      <c r="BL813" s="18" t="s">
        <v>299</v>
      </c>
      <c r="BM813" s="139" t="s">
        <v>1105</v>
      </c>
    </row>
    <row r="814" spans="2:65" s="1" customFormat="1" ht="11.25">
      <c r="B814" s="33"/>
      <c r="D814" s="146" t="s">
        <v>209</v>
      </c>
      <c r="F814" s="147" t="s">
        <v>1106</v>
      </c>
      <c r="I814" s="148"/>
      <c r="L814" s="33"/>
      <c r="M814" s="149"/>
      <c r="T814" s="54"/>
      <c r="AT814" s="18" t="s">
        <v>209</v>
      </c>
      <c r="AU814" s="18" t="s">
        <v>81</v>
      </c>
    </row>
    <row r="815" spans="2:65" s="1" customFormat="1" ht="21.75" customHeight="1">
      <c r="B815" s="33"/>
      <c r="C815" s="128" t="s">
        <v>1107</v>
      </c>
      <c r="D815" s="128" t="s">
        <v>128</v>
      </c>
      <c r="E815" s="129" t="s">
        <v>1108</v>
      </c>
      <c r="F815" s="130" t="s">
        <v>1109</v>
      </c>
      <c r="G815" s="131" t="s">
        <v>206</v>
      </c>
      <c r="H815" s="132">
        <v>401.76</v>
      </c>
      <c r="I815" s="133"/>
      <c r="J815" s="134">
        <f>ROUND(I815*H815,2)</f>
        <v>0</v>
      </c>
      <c r="K815" s="130" t="s">
        <v>207</v>
      </c>
      <c r="L815" s="33"/>
      <c r="M815" s="135" t="s">
        <v>19</v>
      </c>
      <c r="N815" s="136" t="s">
        <v>43</v>
      </c>
      <c r="P815" s="137">
        <f>O815*H815</f>
        <v>0</v>
      </c>
      <c r="Q815" s="137">
        <v>3.3400000000000001E-3</v>
      </c>
      <c r="R815" s="137">
        <f>Q815*H815</f>
        <v>1.3418783999999999</v>
      </c>
      <c r="S815" s="137">
        <v>0</v>
      </c>
      <c r="T815" s="138">
        <f>S815*H815</f>
        <v>0</v>
      </c>
      <c r="AR815" s="139" t="s">
        <v>299</v>
      </c>
      <c r="AT815" s="139" t="s">
        <v>128</v>
      </c>
      <c r="AU815" s="139" t="s">
        <v>81</v>
      </c>
      <c r="AY815" s="18" t="s">
        <v>125</v>
      </c>
      <c r="BE815" s="140">
        <f>IF(N815="základní",J815,0)</f>
        <v>0</v>
      </c>
      <c r="BF815" s="140">
        <f>IF(N815="snížená",J815,0)</f>
        <v>0</v>
      </c>
      <c r="BG815" s="140">
        <f>IF(N815="zákl. přenesená",J815,0)</f>
        <v>0</v>
      </c>
      <c r="BH815" s="140">
        <f>IF(N815="sníž. přenesená",J815,0)</f>
        <v>0</v>
      </c>
      <c r="BI815" s="140">
        <f>IF(N815="nulová",J815,0)</f>
        <v>0</v>
      </c>
      <c r="BJ815" s="18" t="s">
        <v>79</v>
      </c>
      <c r="BK815" s="140">
        <f>ROUND(I815*H815,2)</f>
        <v>0</v>
      </c>
      <c r="BL815" s="18" t="s">
        <v>299</v>
      </c>
      <c r="BM815" s="139" t="s">
        <v>1110</v>
      </c>
    </row>
    <row r="816" spans="2:65" s="1" customFormat="1" ht="11.25">
      <c r="B816" s="33"/>
      <c r="D816" s="146" t="s">
        <v>209</v>
      </c>
      <c r="F816" s="147" t="s">
        <v>1111</v>
      </c>
      <c r="I816" s="148"/>
      <c r="L816" s="33"/>
      <c r="M816" s="149"/>
      <c r="T816" s="54"/>
      <c r="AT816" s="18" t="s">
        <v>209</v>
      </c>
      <c r="AU816" s="18" t="s">
        <v>81</v>
      </c>
    </row>
    <row r="817" spans="2:65" s="1" customFormat="1" ht="21.75" customHeight="1">
      <c r="B817" s="33"/>
      <c r="C817" s="128" t="s">
        <v>1112</v>
      </c>
      <c r="D817" s="128" t="s">
        <v>128</v>
      </c>
      <c r="E817" s="129" t="s">
        <v>1113</v>
      </c>
      <c r="F817" s="130" t="s">
        <v>1114</v>
      </c>
      <c r="G817" s="131" t="s">
        <v>206</v>
      </c>
      <c r="H817" s="132">
        <v>401.76</v>
      </c>
      <c r="I817" s="133"/>
      <c r="J817" s="134">
        <f>ROUND(I817*H817,2)</f>
        <v>0</v>
      </c>
      <c r="K817" s="130" t="s">
        <v>207</v>
      </c>
      <c r="L817" s="33"/>
      <c r="M817" s="135" t="s">
        <v>19</v>
      </c>
      <c r="N817" s="136" t="s">
        <v>43</v>
      </c>
      <c r="P817" s="137">
        <f>O817*H817</f>
        <v>0</v>
      </c>
      <c r="Q817" s="137">
        <v>0</v>
      </c>
      <c r="R817" s="137">
        <f>Q817*H817</f>
        <v>0</v>
      </c>
      <c r="S817" s="137">
        <v>0</v>
      </c>
      <c r="T817" s="138">
        <f>S817*H817</f>
        <v>0</v>
      </c>
      <c r="AR817" s="139" t="s">
        <v>299</v>
      </c>
      <c r="AT817" s="139" t="s">
        <v>128</v>
      </c>
      <c r="AU817" s="139" t="s">
        <v>81</v>
      </c>
      <c r="AY817" s="18" t="s">
        <v>125</v>
      </c>
      <c r="BE817" s="140">
        <f>IF(N817="základní",J817,0)</f>
        <v>0</v>
      </c>
      <c r="BF817" s="140">
        <f>IF(N817="snížená",J817,0)</f>
        <v>0</v>
      </c>
      <c r="BG817" s="140">
        <f>IF(N817="zákl. přenesená",J817,0)</f>
        <v>0</v>
      </c>
      <c r="BH817" s="140">
        <f>IF(N817="sníž. přenesená",J817,0)</f>
        <v>0</v>
      </c>
      <c r="BI817" s="140">
        <f>IF(N817="nulová",J817,0)</f>
        <v>0</v>
      </c>
      <c r="BJ817" s="18" t="s">
        <v>79</v>
      </c>
      <c r="BK817" s="140">
        <f>ROUND(I817*H817,2)</f>
        <v>0</v>
      </c>
      <c r="BL817" s="18" t="s">
        <v>299</v>
      </c>
      <c r="BM817" s="139" t="s">
        <v>1115</v>
      </c>
    </row>
    <row r="818" spans="2:65" s="1" customFormat="1" ht="11.25">
      <c r="B818" s="33"/>
      <c r="D818" s="146" t="s">
        <v>209</v>
      </c>
      <c r="F818" s="147" t="s">
        <v>1116</v>
      </c>
      <c r="I818" s="148"/>
      <c r="L818" s="33"/>
      <c r="M818" s="149"/>
      <c r="T818" s="54"/>
      <c r="AT818" s="18" t="s">
        <v>209</v>
      </c>
      <c r="AU818" s="18" t="s">
        <v>81</v>
      </c>
    </row>
    <row r="819" spans="2:65" s="1" customFormat="1" ht="24.2" customHeight="1">
      <c r="B819" s="33"/>
      <c r="C819" s="128" t="s">
        <v>1117</v>
      </c>
      <c r="D819" s="128" t="s">
        <v>128</v>
      </c>
      <c r="E819" s="129" t="s">
        <v>1118</v>
      </c>
      <c r="F819" s="130" t="s">
        <v>1119</v>
      </c>
      <c r="G819" s="131" t="s">
        <v>206</v>
      </c>
      <c r="H819" s="132">
        <v>32.92</v>
      </c>
      <c r="I819" s="133"/>
      <c r="J819" s="134">
        <f>ROUND(I819*H819,2)</f>
        <v>0</v>
      </c>
      <c r="K819" s="130" t="s">
        <v>472</v>
      </c>
      <c r="L819" s="33"/>
      <c r="M819" s="135" t="s">
        <v>19</v>
      </c>
      <c r="N819" s="136" t="s">
        <v>43</v>
      </c>
      <c r="P819" s="137">
        <f>O819*H819</f>
        <v>0</v>
      </c>
      <c r="Q819" s="137">
        <v>6.0600000000000003E-3</v>
      </c>
      <c r="R819" s="137">
        <f>Q819*H819</f>
        <v>0.19949520000000001</v>
      </c>
      <c r="S819" s="137">
        <v>0</v>
      </c>
      <c r="T819" s="138">
        <f>S819*H819</f>
        <v>0</v>
      </c>
      <c r="AR819" s="139" t="s">
        <v>299</v>
      </c>
      <c r="AT819" s="139" t="s">
        <v>128</v>
      </c>
      <c r="AU819" s="139" t="s">
        <v>81</v>
      </c>
      <c r="AY819" s="18" t="s">
        <v>125</v>
      </c>
      <c r="BE819" s="140">
        <f>IF(N819="základní",J819,0)</f>
        <v>0</v>
      </c>
      <c r="BF819" s="140">
        <f>IF(N819="snížená",J819,0)</f>
        <v>0</v>
      </c>
      <c r="BG819" s="140">
        <f>IF(N819="zákl. přenesená",J819,0)</f>
        <v>0</v>
      </c>
      <c r="BH819" s="140">
        <f>IF(N819="sníž. přenesená",J819,0)</f>
        <v>0</v>
      </c>
      <c r="BI819" s="140">
        <f>IF(N819="nulová",J819,0)</f>
        <v>0</v>
      </c>
      <c r="BJ819" s="18" t="s">
        <v>79</v>
      </c>
      <c r="BK819" s="140">
        <f>ROUND(I819*H819,2)</f>
        <v>0</v>
      </c>
      <c r="BL819" s="18" t="s">
        <v>299</v>
      </c>
      <c r="BM819" s="139" t="s">
        <v>1120</v>
      </c>
    </row>
    <row r="820" spans="2:65" s="1" customFormat="1" ht="11.25">
      <c r="B820" s="33"/>
      <c r="D820" s="146" t="s">
        <v>209</v>
      </c>
      <c r="F820" s="147" t="s">
        <v>1121</v>
      </c>
      <c r="I820" s="148"/>
      <c r="L820" s="33"/>
      <c r="M820" s="149"/>
      <c r="T820" s="54"/>
      <c r="AT820" s="18" t="s">
        <v>209</v>
      </c>
      <c r="AU820" s="18" t="s">
        <v>81</v>
      </c>
    </row>
    <row r="821" spans="2:65" s="12" customFormat="1" ht="11.25">
      <c r="B821" s="150"/>
      <c r="D821" s="151" t="s">
        <v>211</v>
      </c>
      <c r="E821" s="152" t="s">
        <v>19</v>
      </c>
      <c r="F821" s="153" t="s">
        <v>442</v>
      </c>
      <c r="H821" s="152" t="s">
        <v>19</v>
      </c>
      <c r="I821" s="154"/>
      <c r="L821" s="150"/>
      <c r="M821" s="155"/>
      <c r="T821" s="156"/>
      <c r="AT821" s="152" t="s">
        <v>211</v>
      </c>
      <c r="AU821" s="152" t="s">
        <v>81</v>
      </c>
      <c r="AV821" s="12" t="s">
        <v>79</v>
      </c>
      <c r="AW821" s="12" t="s">
        <v>33</v>
      </c>
      <c r="AX821" s="12" t="s">
        <v>72</v>
      </c>
      <c r="AY821" s="152" t="s">
        <v>125</v>
      </c>
    </row>
    <row r="822" spans="2:65" s="13" customFormat="1" ht="11.25">
      <c r="B822" s="157"/>
      <c r="D822" s="151" t="s">
        <v>211</v>
      </c>
      <c r="E822" s="158" t="s">
        <v>19</v>
      </c>
      <c r="F822" s="159" t="s">
        <v>455</v>
      </c>
      <c r="H822" s="160">
        <v>13.955</v>
      </c>
      <c r="I822" s="161"/>
      <c r="L822" s="157"/>
      <c r="M822" s="162"/>
      <c r="T822" s="163"/>
      <c r="AT822" s="158" t="s">
        <v>211</v>
      </c>
      <c r="AU822" s="158" t="s">
        <v>81</v>
      </c>
      <c r="AV822" s="13" t="s">
        <v>81</v>
      </c>
      <c r="AW822" s="13" t="s">
        <v>33</v>
      </c>
      <c r="AX822" s="13" t="s">
        <v>72</v>
      </c>
      <c r="AY822" s="158" t="s">
        <v>125</v>
      </c>
    </row>
    <row r="823" spans="2:65" s="13" customFormat="1" ht="11.25">
      <c r="B823" s="157"/>
      <c r="D823" s="151" t="s">
        <v>211</v>
      </c>
      <c r="E823" s="158" t="s">
        <v>19</v>
      </c>
      <c r="F823" s="159" t="s">
        <v>444</v>
      </c>
      <c r="H823" s="160">
        <v>-1.8</v>
      </c>
      <c r="I823" s="161"/>
      <c r="L823" s="157"/>
      <c r="M823" s="162"/>
      <c r="T823" s="163"/>
      <c r="AT823" s="158" t="s">
        <v>211</v>
      </c>
      <c r="AU823" s="158" t="s">
        <v>81</v>
      </c>
      <c r="AV823" s="13" t="s">
        <v>81</v>
      </c>
      <c r="AW823" s="13" t="s">
        <v>33</v>
      </c>
      <c r="AX823" s="13" t="s">
        <v>72</v>
      </c>
      <c r="AY823" s="158" t="s">
        <v>125</v>
      </c>
    </row>
    <row r="824" spans="2:65" s="13" customFormat="1" ht="11.25">
      <c r="B824" s="157"/>
      <c r="D824" s="151" t="s">
        <v>211</v>
      </c>
      <c r="E824" s="158" t="s">
        <v>19</v>
      </c>
      <c r="F824" s="159" t="s">
        <v>456</v>
      </c>
      <c r="H824" s="160">
        <v>19.013000000000002</v>
      </c>
      <c r="I824" s="161"/>
      <c r="L824" s="157"/>
      <c r="M824" s="162"/>
      <c r="T824" s="163"/>
      <c r="AT824" s="158" t="s">
        <v>211</v>
      </c>
      <c r="AU824" s="158" t="s">
        <v>81</v>
      </c>
      <c r="AV824" s="13" t="s">
        <v>81</v>
      </c>
      <c r="AW824" s="13" t="s">
        <v>33</v>
      </c>
      <c r="AX824" s="13" t="s">
        <v>72</v>
      </c>
      <c r="AY824" s="158" t="s">
        <v>125</v>
      </c>
    </row>
    <row r="825" spans="2:65" s="13" customFormat="1" ht="11.25">
      <c r="B825" s="157"/>
      <c r="D825" s="151" t="s">
        <v>211</v>
      </c>
      <c r="E825" s="158" t="s">
        <v>19</v>
      </c>
      <c r="F825" s="159" t="s">
        <v>446</v>
      </c>
      <c r="H825" s="160">
        <v>1.752</v>
      </c>
      <c r="I825" s="161"/>
      <c r="L825" s="157"/>
      <c r="M825" s="162"/>
      <c r="T825" s="163"/>
      <c r="AT825" s="158" t="s">
        <v>211</v>
      </c>
      <c r="AU825" s="158" t="s">
        <v>81</v>
      </c>
      <c r="AV825" s="13" t="s">
        <v>81</v>
      </c>
      <c r="AW825" s="13" t="s">
        <v>33</v>
      </c>
      <c r="AX825" s="13" t="s">
        <v>72</v>
      </c>
      <c r="AY825" s="158" t="s">
        <v>125</v>
      </c>
    </row>
    <row r="826" spans="2:65" s="14" customFormat="1" ht="11.25">
      <c r="B826" s="164"/>
      <c r="D826" s="151" t="s">
        <v>211</v>
      </c>
      <c r="E826" s="165" t="s">
        <v>19</v>
      </c>
      <c r="F826" s="166" t="s">
        <v>229</v>
      </c>
      <c r="H826" s="167">
        <v>32.92</v>
      </c>
      <c r="I826" s="168"/>
      <c r="L826" s="164"/>
      <c r="M826" s="169"/>
      <c r="T826" s="170"/>
      <c r="AT826" s="165" t="s">
        <v>211</v>
      </c>
      <c r="AU826" s="165" t="s">
        <v>81</v>
      </c>
      <c r="AV826" s="14" t="s">
        <v>143</v>
      </c>
      <c r="AW826" s="14" t="s">
        <v>33</v>
      </c>
      <c r="AX826" s="14" t="s">
        <v>79</v>
      </c>
      <c r="AY826" s="165" t="s">
        <v>125</v>
      </c>
    </row>
    <row r="827" spans="2:65" s="1" customFormat="1" ht="16.5" customHeight="1">
      <c r="B827" s="33"/>
      <c r="C827" s="171" t="s">
        <v>1122</v>
      </c>
      <c r="D827" s="171" t="s">
        <v>263</v>
      </c>
      <c r="E827" s="172" t="s">
        <v>579</v>
      </c>
      <c r="F827" s="173" t="s">
        <v>580</v>
      </c>
      <c r="G827" s="174" t="s">
        <v>206</v>
      </c>
      <c r="H827" s="175">
        <v>34.566000000000003</v>
      </c>
      <c r="I827" s="176"/>
      <c r="J827" s="177">
        <f>ROUND(I827*H827,2)</f>
        <v>0</v>
      </c>
      <c r="K827" s="173" t="s">
        <v>19</v>
      </c>
      <c r="L827" s="178"/>
      <c r="M827" s="179" t="s">
        <v>19</v>
      </c>
      <c r="N827" s="180" t="s">
        <v>43</v>
      </c>
      <c r="P827" s="137">
        <f>O827*H827</f>
        <v>0</v>
      </c>
      <c r="Q827" s="137">
        <v>2.5000000000000001E-2</v>
      </c>
      <c r="R827" s="137">
        <f>Q827*H827</f>
        <v>0.86415000000000008</v>
      </c>
      <c r="S827" s="137">
        <v>0</v>
      </c>
      <c r="T827" s="138">
        <f>S827*H827</f>
        <v>0</v>
      </c>
      <c r="AR827" s="139" t="s">
        <v>418</v>
      </c>
      <c r="AT827" s="139" t="s">
        <v>263</v>
      </c>
      <c r="AU827" s="139" t="s">
        <v>81</v>
      </c>
      <c r="AY827" s="18" t="s">
        <v>125</v>
      </c>
      <c r="BE827" s="140">
        <f>IF(N827="základní",J827,0)</f>
        <v>0</v>
      </c>
      <c r="BF827" s="140">
        <f>IF(N827="snížená",J827,0)</f>
        <v>0</v>
      </c>
      <c r="BG827" s="140">
        <f>IF(N827="zákl. přenesená",J827,0)</f>
        <v>0</v>
      </c>
      <c r="BH827" s="140">
        <f>IF(N827="sníž. přenesená",J827,0)</f>
        <v>0</v>
      </c>
      <c r="BI827" s="140">
        <f>IF(N827="nulová",J827,0)</f>
        <v>0</v>
      </c>
      <c r="BJ827" s="18" t="s">
        <v>79</v>
      </c>
      <c r="BK827" s="140">
        <f>ROUND(I827*H827,2)</f>
        <v>0</v>
      </c>
      <c r="BL827" s="18" t="s">
        <v>299</v>
      </c>
      <c r="BM827" s="139" t="s">
        <v>1123</v>
      </c>
    </row>
    <row r="828" spans="2:65" s="13" customFormat="1" ht="11.25">
      <c r="B828" s="157"/>
      <c r="D828" s="151" t="s">
        <v>211</v>
      </c>
      <c r="F828" s="159" t="s">
        <v>1124</v>
      </c>
      <c r="H828" s="160">
        <v>34.566000000000003</v>
      </c>
      <c r="I828" s="161"/>
      <c r="L828" s="157"/>
      <c r="M828" s="162"/>
      <c r="T828" s="163"/>
      <c r="AT828" s="158" t="s">
        <v>211</v>
      </c>
      <c r="AU828" s="158" t="s">
        <v>81</v>
      </c>
      <c r="AV828" s="13" t="s">
        <v>81</v>
      </c>
      <c r="AW828" s="13" t="s">
        <v>4</v>
      </c>
      <c r="AX828" s="13" t="s">
        <v>79</v>
      </c>
      <c r="AY828" s="158" t="s">
        <v>125</v>
      </c>
    </row>
    <row r="829" spans="2:65" s="1" customFormat="1" ht="24.2" customHeight="1">
      <c r="B829" s="33"/>
      <c r="C829" s="128" t="s">
        <v>1125</v>
      </c>
      <c r="D829" s="128" t="s">
        <v>128</v>
      </c>
      <c r="E829" s="129" t="s">
        <v>1126</v>
      </c>
      <c r="F829" s="130" t="s">
        <v>1127</v>
      </c>
      <c r="G829" s="131" t="s">
        <v>1055</v>
      </c>
      <c r="H829" s="189"/>
      <c r="I829" s="133"/>
      <c r="J829" s="134">
        <f>ROUND(I829*H829,2)</f>
        <v>0</v>
      </c>
      <c r="K829" s="130" t="s">
        <v>207</v>
      </c>
      <c r="L829" s="33"/>
      <c r="M829" s="135" t="s">
        <v>19</v>
      </c>
      <c r="N829" s="136" t="s">
        <v>43</v>
      </c>
      <c r="P829" s="137">
        <f>O829*H829</f>
        <v>0</v>
      </c>
      <c r="Q829" s="137">
        <v>0</v>
      </c>
      <c r="R829" s="137">
        <f>Q829*H829</f>
        <v>0</v>
      </c>
      <c r="S829" s="137">
        <v>0</v>
      </c>
      <c r="T829" s="138">
        <f>S829*H829</f>
        <v>0</v>
      </c>
      <c r="AR829" s="139" t="s">
        <v>299</v>
      </c>
      <c r="AT829" s="139" t="s">
        <v>128</v>
      </c>
      <c r="AU829" s="139" t="s">
        <v>81</v>
      </c>
      <c r="AY829" s="18" t="s">
        <v>125</v>
      </c>
      <c r="BE829" s="140">
        <f>IF(N829="základní",J829,0)</f>
        <v>0</v>
      </c>
      <c r="BF829" s="140">
        <f>IF(N829="snížená",J829,0)</f>
        <v>0</v>
      </c>
      <c r="BG829" s="140">
        <f>IF(N829="zákl. přenesená",J829,0)</f>
        <v>0</v>
      </c>
      <c r="BH829" s="140">
        <f>IF(N829="sníž. přenesená",J829,0)</f>
        <v>0</v>
      </c>
      <c r="BI829" s="140">
        <f>IF(N829="nulová",J829,0)</f>
        <v>0</v>
      </c>
      <c r="BJ829" s="18" t="s">
        <v>79</v>
      </c>
      <c r="BK829" s="140">
        <f>ROUND(I829*H829,2)</f>
        <v>0</v>
      </c>
      <c r="BL829" s="18" t="s">
        <v>299</v>
      </c>
      <c r="BM829" s="139" t="s">
        <v>1128</v>
      </c>
    </row>
    <row r="830" spans="2:65" s="1" customFormat="1" ht="11.25">
      <c r="B830" s="33"/>
      <c r="D830" s="146" t="s">
        <v>209</v>
      </c>
      <c r="F830" s="147" t="s">
        <v>1129</v>
      </c>
      <c r="I830" s="148"/>
      <c r="L830" s="33"/>
      <c r="M830" s="149"/>
      <c r="T830" s="54"/>
      <c r="AT830" s="18" t="s">
        <v>209</v>
      </c>
      <c r="AU830" s="18" t="s">
        <v>81</v>
      </c>
    </row>
    <row r="831" spans="2:65" s="11" customFormat="1" ht="22.9" customHeight="1">
      <c r="B831" s="116"/>
      <c r="D831" s="117" t="s">
        <v>71</v>
      </c>
      <c r="E831" s="126" t="s">
        <v>1130</v>
      </c>
      <c r="F831" s="126" t="s">
        <v>1131</v>
      </c>
      <c r="I831" s="119"/>
      <c r="J831" s="127">
        <f>BK831</f>
        <v>0</v>
      </c>
      <c r="L831" s="116"/>
      <c r="M831" s="121"/>
      <c r="P831" s="122">
        <f>SUM(P832:P839)</f>
        <v>0</v>
      </c>
      <c r="R831" s="122">
        <f>SUM(R832:R839)</f>
        <v>9.0000000000000011E-3</v>
      </c>
      <c r="T831" s="123">
        <f>SUM(T832:T839)</f>
        <v>0.15102000000000002</v>
      </c>
      <c r="AR831" s="117" t="s">
        <v>81</v>
      </c>
      <c r="AT831" s="124" t="s">
        <v>71</v>
      </c>
      <c r="AU831" s="124" t="s">
        <v>79</v>
      </c>
      <c r="AY831" s="117" t="s">
        <v>125</v>
      </c>
      <c r="BK831" s="125">
        <f>SUM(BK832:BK839)</f>
        <v>0</v>
      </c>
    </row>
    <row r="832" spans="2:65" s="1" customFormat="1" ht="16.5" customHeight="1">
      <c r="B832" s="33"/>
      <c r="C832" s="128" t="s">
        <v>1132</v>
      </c>
      <c r="D832" s="128" t="s">
        <v>128</v>
      </c>
      <c r="E832" s="129" t="s">
        <v>1133</v>
      </c>
      <c r="F832" s="130" t="s">
        <v>1134</v>
      </c>
      <c r="G832" s="131" t="s">
        <v>295</v>
      </c>
      <c r="H832" s="132">
        <v>6</v>
      </c>
      <c r="I832" s="133"/>
      <c r="J832" s="134">
        <f>ROUND(I832*H832,2)</f>
        <v>0</v>
      </c>
      <c r="K832" s="130" t="s">
        <v>207</v>
      </c>
      <c r="L832" s="33"/>
      <c r="M832" s="135" t="s">
        <v>19</v>
      </c>
      <c r="N832" s="136" t="s">
        <v>43</v>
      </c>
      <c r="P832" s="137">
        <f>O832*H832</f>
        <v>0</v>
      </c>
      <c r="Q832" s="137">
        <v>0</v>
      </c>
      <c r="R832" s="137">
        <f>Q832*H832</f>
        <v>0</v>
      </c>
      <c r="S832" s="137">
        <v>2.5170000000000001E-2</v>
      </c>
      <c r="T832" s="138">
        <f>S832*H832</f>
        <v>0.15102000000000002</v>
      </c>
      <c r="AR832" s="139" t="s">
        <v>299</v>
      </c>
      <c r="AT832" s="139" t="s">
        <v>128</v>
      </c>
      <c r="AU832" s="139" t="s">
        <v>81</v>
      </c>
      <c r="AY832" s="18" t="s">
        <v>125</v>
      </c>
      <c r="BE832" s="140">
        <f>IF(N832="základní",J832,0)</f>
        <v>0</v>
      </c>
      <c r="BF832" s="140">
        <f>IF(N832="snížená",J832,0)</f>
        <v>0</v>
      </c>
      <c r="BG832" s="140">
        <f>IF(N832="zákl. přenesená",J832,0)</f>
        <v>0</v>
      </c>
      <c r="BH832" s="140">
        <f>IF(N832="sníž. přenesená",J832,0)</f>
        <v>0</v>
      </c>
      <c r="BI832" s="140">
        <f>IF(N832="nulová",J832,0)</f>
        <v>0</v>
      </c>
      <c r="BJ832" s="18" t="s">
        <v>79</v>
      </c>
      <c r="BK832" s="140">
        <f>ROUND(I832*H832,2)</f>
        <v>0</v>
      </c>
      <c r="BL832" s="18" t="s">
        <v>299</v>
      </c>
      <c r="BM832" s="139" t="s">
        <v>1135</v>
      </c>
    </row>
    <row r="833" spans="2:65" s="1" customFormat="1" ht="11.25">
      <c r="B833" s="33"/>
      <c r="D833" s="146" t="s">
        <v>209</v>
      </c>
      <c r="F833" s="147" t="s">
        <v>1136</v>
      </c>
      <c r="I833" s="148"/>
      <c r="L833" s="33"/>
      <c r="M833" s="149"/>
      <c r="T833" s="54"/>
      <c r="AT833" s="18" t="s">
        <v>209</v>
      </c>
      <c r="AU833" s="18" t="s">
        <v>81</v>
      </c>
    </row>
    <row r="834" spans="2:65" s="1" customFormat="1" ht="16.5" customHeight="1">
      <c r="B834" s="33"/>
      <c r="C834" s="128" t="s">
        <v>1137</v>
      </c>
      <c r="D834" s="128" t="s">
        <v>128</v>
      </c>
      <c r="E834" s="129" t="s">
        <v>1138</v>
      </c>
      <c r="F834" s="130" t="s">
        <v>1139</v>
      </c>
      <c r="G834" s="131" t="s">
        <v>295</v>
      </c>
      <c r="H834" s="132">
        <v>6</v>
      </c>
      <c r="I834" s="133"/>
      <c r="J834" s="134">
        <f>ROUND(I834*H834,2)</f>
        <v>0</v>
      </c>
      <c r="K834" s="130" t="s">
        <v>207</v>
      </c>
      <c r="L834" s="33"/>
      <c r="M834" s="135" t="s">
        <v>19</v>
      </c>
      <c r="N834" s="136" t="s">
        <v>43</v>
      </c>
      <c r="P834" s="137">
        <f>O834*H834</f>
        <v>0</v>
      </c>
      <c r="Q834" s="137">
        <v>1.5E-3</v>
      </c>
      <c r="R834" s="137">
        <f>Q834*H834</f>
        <v>9.0000000000000011E-3</v>
      </c>
      <c r="S834" s="137">
        <v>0</v>
      </c>
      <c r="T834" s="138">
        <f>S834*H834</f>
        <v>0</v>
      </c>
      <c r="AR834" s="139" t="s">
        <v>299</v>
      </c>
      <c r="AT834" s="139" t="s">
        <v>128</v>
      </c>
      <c r="AU834" s="139" t="s">
        <v>81</v>
      </c>
      <c r="AY834" s="18" t="s">
        <v>125</v>
      </c>
      <c r="BE834" s="140">
        <f>IF(N834="základní",J834,0)</f>
        <v>0</v>
      </c>
      <c r="BF834" s="140">
        <f>IF(N834="snížená",J834,0)</f>
        <v>0</v>
      </c>
      <c r="BG834" s="140">
        <f>IF(N834="zákl. přenesená",J834,0)</f>
        <v>0</v>
      </c>
      <c r="BH834" s="140">
        <f>IF(N834="sníž. přenesená",J834,0)</f>
        <v>0</v>
      </c>
      <c r="BI834" s="140">
        <f>IF(N834="nulová",J834,0)</f>
        <v>0</v>
      </c>
      <c r="BJ834" s="18" t="s">
        <v>79</v>
      </c>
      <c r="BK834" s="140">
        <f>ROUND(I834*H834,2)</f>
        <v>0</v>
      </c>
      <c r="BL834" s="18" t="s">
        <v>299</v>
      </c>
      <c r="BM834" s="139" t="s">
        <v>1140</v>
      </c>
    </row>
    <row r="835" spans="2:65" s="1" customFormat="1" ht="11.25">
      <c r="B835" s="33"/>
      <c r="D835" s="146" t="s">
        <v>209</v>
      </c>
      <c r="F835" s="147" t="s">
        <v>1141</v>
      </c>
      <c r="I835" s="148"/>
      <c r="L835" s="33"/>
      <c r="M835" s="149"/>
      <c r="T835" s="54"/>
      <c r="AT835" s="18" t="s">
        <v>209</v>
      </c>
      <c r="AU835" s="18" t="s">
        <v>81</v>
      </c>
    </row>
    <row r="836" spans="2:65" s="1" customFormat="1" ht="16.5" customHeight="1">
      <c r="B836" s="33"/>
      <c r="C836" s="128" t="s">
        <v>1142</v>
      </c>
      <c r="D836" s="128" t="s">
        <v>128</v>
      </c>
      <c r="E836" s="129" t="s">
        <v>1143</v>
      </c>
      <c r="F836" s="130" t="s">
        <v>1144</v>
      </c>
      <c r="G836" s="131" t="s">
        <v>131</v>
      </c>
      <c r="H836" s="132">
        <v>6</v>
      </c>
      <c r="I836" s="133"/>
      <c r="J836" s="134">
        <f>ROUND(I836*H836,2)</f>
        <v>0</v>
      </c>
      <c r="K836" s="130" t="s">
        <v>19</v>
      </c>
      <c r="L836" s="33"/>
      <c r="M836" s="135" t="s">
        <v>19</v>
      </c>
      <c r="N836" s="136" t="s">
        <v>43</v>
      </c>
      <c r="P836" s="137">
        <f>O836*H836</f>
        <v>0</v>
      </c>
      <c r="Q836" s="137">
        <v>0</v>
      </c>
      <c r="R836" s="137">
        <f>Q836*H836</f>
        <v>0</v>
      </c>
      <c r="S836" s="137">
        <v>0</v>
      </c>
      <c r="T836" s="138">
        <f>S836*H836</f>
        <v>0</v>
      </c>
      <c r="AR836" s="139" t="s">
        <v>299</v>
      </c>
      <c r="AT836" s="139" t="s">
        <v>128</v>
      </c>
      <c r="AU836" s="139" t="s">
        <v>81</v>
      </c>
      <c r="AY836" s="18" t="s">
        <v>125</v>
      </c>
      <c r="BE836" s="140">
        <f>IF(N836="základní",J836,0)</f>
        <v>0</v>
      </c>
      <c r="BF836" s="140">
        <f>IF(N836="snížená",J836,0)</f>
        <v>0</v>
      </c>
      <c r="BG836" s="140">
        <f>IF(N836="zákl. přenesená",J836,0)</f>
        <v>0</v>
      </c>
      <c r="BH836" s="140">
        <f>IF(N836="sníž. přenesená",J836,0)</f>
        <v>0</v>
      </c>
      <c r="BI836" s="140">
        <f>IF(N836="nulová",J836,0)</f>
        <v>0</v>
      </c>
      <c r="BJ836" s="18" t="s">
        <v>79</v>
      </c>
      <c r="BK836" s="140">
        <f>ROUND(I836*H836,2)</f>
        <v>0</v>
      </c>
      <c r="BL836" s="18" t="s">
        <v>299</v>
      </c>
      <c r="BM836" s="139" t="s">
        <v>1145</v>
      </c>
    </row>
    <row r="837" spans="2:65" s="1" customFormat="1" ht="24.2" customHeight="1">
      <c r="B837" s="33"/>
      <c r="C837" s="128" t="s">
        <v>1146</v>
      </c>
      <c r="D837" s="128" t="s">
        <v>128</v>
      </c>
      <c r="E837" s="129" t="s">
        <v>1147</v>
      </c>
      <c r="F837" s="130" t="s">
        <v>1148</v>
      </c>
      <c r="G837" s="131" t="s">
        <v>131</v>
      </c>
      <c r="H837" s="132">
        <v>1</v>
      </c>
      <c r="I837" s="133"/>
      <c r="J837" s="134">
        <f>ROUND(I837*H837,2)</f>
        <v>0</v>
      </c>
      <c r="K837" s="130" t="s">
        <v>19</v>
      </c>
      <c r="L837" s="33"/>
      <c r="M837" s="135" t="s">
        <v>19</v>
      </c>
      <c r="N837" s="136" t="s">
        <v>43</v>
      </c>
      <c r="P837" s="137">
        <f>O837*H837</f>
        <v>0</v>
      </c>
      <c r="Q837" s="137">
        <v>0</v>
      </c>
      <c r="R837" s="137">
        <f>Q837*H837</f>
        <v>0</v>
      </c>
      <c r="S837" s="137">
        <v>0</v>
      </c>
      <c r="T837" s="138">
        <f>S837*H837</f>
        <v>0</v>
      </c>
      <c r="AR837" s="139" t="s">
        <v>299</v>
      </c>
      <c r="AT837" s="139" t="s">
        <v>128</v>
      </c>
      <c r="AU837" s="139" t="s">
        <v>81</v>
      </c>
      <c r="AY837" s="18" t="s">
        <v>125</v>
      </c>
      <c r="BE837" s="140">
        <f>IF(N837="základní",J837,0)</f>
        <v>0</v>
      </c>
      <c r="BF837" s="140">
        <f>IF(N837="snížená",J837,0)</f>
        <v>0</v>
      </c>
      <c r="BG837" s="140">
        <f>IF(N837="zákl. přenesená",J837,0)</f>
        <v>0</v>
      </c>
      <c r="BH837" s="140">
        <f>IF(N837="sníž. přenesená",J837,0)</f>
        <v>0</v>
      </c>
      <c r="BI837" s="140">
        <f>IF(N837="nulová",J837,0)</f>
        <v>0</v>
      </c>
      <c r="BJ837" s="18" t="s">
        <v>79</v>
      </c>
      <c r="BK837" s="140">
        <f>ROUND(I837*H837,2)</f>
        <v>0</v>
      </c>
      <c r="BL837" s="18" t="s">
        <v>299</v>
      </c>
      <c r="BM837" s="139" t="s">
        <v>1149</v>
      </c>
    </row>
    <row r="838" spans="2:65" s="1" customFormat="1" ht="24.2" customHeight="1">
      <c r="B838" s="33"/>
      <c r="C838" s="128" t="s">
        <v>1150</v>
      </c>
      <c r="D838" s="128" t="s">
        <v>128</v>
      </c>
      <c r="E838" s="129" t="s">
        <v>1151</v>
      </c>
      <c r="F838" s="130" t="s">
        <v>1152</v>
      </c>
      <c r="G838" s="131" t="s">
        <v>1055</v>
      </c>
      <c r="H838" s="189"/>
      <c r="I838" s="133"/>
      <c r="J838" s="134">
        <f>ROUND(I838*H838,2)</f>
        <v>0</v>
      </c>
      <c r="K838" s="130" t="s">
        <v>207</v>
      </c>
      <c r="L838" s="33"/>
      <c r="M838" s="135" t="s">
        <v>19</v>
      </c>
      <c r="N838" s="136" t="s">
        <v>43</v>
      </c>
      <c r="P838" s="137">
        <f>O838*H838</f>
        <v>0</v>
      </c>
      <c r="Q838" s="137">
        <v>0</v>
      </c>
      <c r="R838" s="137">
        <f>Q838*H838</f>
        <v>0</v>
      </c>
      <c r="S838" s="137">
        <v>0</v>
      </c>
      <c r="T838" s="138">
        <f>S838*H838</f>
        <v>0</v>
      </c>
      <c r="AR838" s="139" t="s">
        <v>299</v>
      </c>
      <c r="AT838" s="139" t="s">
        <v>128</v>
      </c>
      <c r="AU838" s="139" t="s">
        <v>81</v>
      </c>
      <c r="AY838" s="18" t="s">
        <v>125</v>
      </c>
      <c r="BE838" s="140">
        <f>IF(N838="základní",J838,0)</f>
        <v>0</v>
      </c>
      <c r="BF838" s="140">
        <f>IF(N838="snížená",J838,0)</f>
        <v>0</v>
      </c>
      <c r="BG838" s="140">
        <f>IF(N838="zákl. přenesená",J838,0)</f>
        <v>0</v>
      </c>
      <c r="BH838" s="140">
        <f>IF(N838="sníž. přenesená",J838,0)</f>
        <v>0</v>
      </c>
      <c r="BI838" s="140">
        <f>IF(N838="nulová",J838,0)</f>
        <v>0</v>
      </c>
      <c r="BJ838" s="18" t="s">
        <v>79</v>
      </c>
      <c r="BK838" s="140">
        <f>ROUND(I838*H838,2)</f>
        <v>0</v>
      </c>
      <c r="BL838" s="18" t="s">
        <v>299</v>
      </c>
      <c r="BM838" s="139" t="s">
        <v>1153</v>
      </c>
    </row>
    <row r="839" spans="2:65" s="1" customFormat="1" ht="11.25">
      <c r="B839" s="33"/>
      <c r="D839" s="146" t="s">
        <v>209</v>
      </c>
      <c r="F839" s="147" t="s">
        <v>1154</v>
      </c>
      <c r="I839" s="148"/>
      <c r="L839" s="33"/>
      <c r="M839" s="149"/>
      <c r="T839" s="54"/>
      <c r="AT839" s="18" t="s">
        <v>209</v>
      </c>
      <c r="AU839" s="18" t="s">
        <v>81</v>
      </c>
    </row>
    <row r="840" spans="2:65" s="11" customFormat="1" ht="22.9" customHeight="1">
      <c r="B840" s="116"/>
      <c r="D840" s="117" t="s">
        <v>71</v>
      </c>
      <c r="E840" s="126" t="s">
        <v>1155</v>
      </c>
      <c r="F840" s="126" t="s">
        <v>1156</v>
      </c>
      <c r="I840" s="119"/>
      <c r="J840" s="127">
        <f>BK840</f>
        <v>0</v>
      </c>
      <c r="L840" s="116"/>
      <c r="M840" s="121"/>
      <c r="P840" s="122">
        <f>SUM(P841:P844)</f>
        <v>0</v>
      </c>
      <c r="R840" s="122">
        <f>SUM(R841:R844)</f>
        <v>0</v>
      </c>
      <c r="T840" s="123">
        <f>SUM(T841:T844)</f>
        <v>0</v>
      </c>
      <c r="AR840" s="117" t="s">
        <v>81</v>
      </c>
      <c r="AT840" s="124" t="s">
        <v>71</v>
      </c>
      <c r="AU840" s="124" t="s">
        <v>79</v>
      </c>
      <c r="AY840" s="117" t="s">
        <v>125</v>
      </c>
      <c r="BK840" s="125">
        <f>SUM(BK841:BK844)</f>
        <v>0</v>
      </c>
    </row>
    <row r="841" spans="2:65" s="1" customFormat="1" ht="16.5" customHeight="1">
      <c r="B841" s="33"/>
      <c r="C841" s="128" t="s">
        <v>1157</v>
      </c>
      <c r="D841" s="128" t="s">
        <v>128</v>
      </c>
      <c r="E841" s="129" t="s">
        <v>1158</v>
      </c>
      <c r="F841" s="130" t="s">
        <v>1159</v>
      </c>
      <c r="G841" s="131" t="s">
        <v>295</v>
      </c>
      <c r="H841" s="132">
        <v>1</v>
      </c>
      <c r="I841" s="133"/>
      <c r="J841" s="134">
        <f>ROUND(I841*H841,2)</f>
        <v>0</v>
      </c>
      <c r="K841" s="130" t="s">
        <v>19</v>
      </c>
      <c r="L841" s="33"/>
      <c r="M841" s="135" t="s">
        <v>19</v>
      </c>
      <c r="N841" s="136" t="s">
        <v>43</v>
      </c>
      <c r="P841" s="137">
        <f>O841*H841</f>
        <v>0</v>
      </c>
      <c r="Q841" s="137">
        <v>0</v>
      </c>
      <c r="R841" s="137">
        <f>Q841*H841</f>
        <v>0</v>
      </c>
      <c r="S841" s="137">
        <v>0</v>
      </c>
      <c r="T841" s="138">
        <f>S841*H841</f>
        <v>0</v>
      </c>
      <c r="AR841" s="139" t="s">
        <v>299</v>
      </c>
      <c r="AT841" s="139" t="s">
        <v>128</v>
      </c>
      <c r="AU841" s="139" t="s">
        <v>81</v>
      </c>
      <c r="AY841" s="18" t="s">
        <v>125</v>
      </c>
      <c r="BE841" s="140">
        <f>IF(N841="základní",J841,0)</f>
        <v>0</v>
      </c>
      <c r="BF841" s="140">
        <f>IF(N841="snížená",J841,0)</f>
        <v>0</v>
      </c>
      <c r="BG841" s="140">
        <f>IF(N841="zákl. přenesená",J841,0)</f>
        <v>0</v>
      </c>
      <c r="BH841" s="140">
        <f>IF(N841="sníž. přenesená",J841,0)</f>
        <v>0</v>
      </c>
      <c r="BI841" s="140">
        <f>IF(N841="nulová",J841,0)</f>
        <v>0</v>
      </c>
      <c r="BJ841" s="18" t="s">
        <v>79</v>
      </c>
      <c r="BK841" s="140">
        <f>ROUND(I841*H841,2)</f>
        <v>0</v>
      </c>
      <c r="BL841" s="18" t="s">
        <v>299</v>
      </c>
      <c r="BM841" s="139" t="s">
        <v>1160</v>
      </c>
    </row>
    <row r="842" spans="2:65" s="1" customFormat="1" ht="16.5" customHeight="1">
      <c r="B842" s="33"/>
      <c r="C842" s="128" t="s">
        <v>1161</v>
      </c>
      <c r="D842" s="128" t="s">
        <v>128</v>
      </c>
      <c r="E842" s="129" t="s">
        <v>1162</v>
      </c>
      <c r="F842" s="130" t="s">
        <v>1163</v>
      </c>
      <c r="G842" s="131" t="s">
        <v>295</v>
      </c>
      <c r="H842" s="132">
        <v>1</v>
      </c>
      <c r="I842" s="133"/>
      <c r="J842" s="134">
        <f>ROUND(I842*H842,2)</f>
        <v>0</v>
      </c>
      <c r="K842" s="130" t="s">
        <v>19</v>
      </c>
      <c r="L842" s="33"/>
      <c r="M842" s="135" t="s">
        <v>19</v>
      </c>
      <c r="N842" s="136" t="s">
        <v>43</v>
      </c>
      <c r="P842" s="137">
        <f>O842*H842</f>
        <v>0</v>
      </c>
      <c r="Q842" s="137">
        <v>0</v>
      </c>
      <c r="R842" s="137">
        <f>Q842*H842</f>
        <v>0</v>
      </c>
      <c r="S842" s="137">
        <v>0</v>
      </c>
      <c r="T842" s="138">
        <f>S842*H842</f>
        <v>0</v>
      </c>
      <c r="AR842" s="139" t="s">
        <v>299</v>
      </c>
      <c r="AT842" s="139" t="s">
        <v>128</v>
      </c>
      <c r="AU842" s="139" t="s">
        <v>81</v>
      </c>
      <c r="AY842" s="18" t="s">
        <v>125</v>
      </c>
      <c r="BE842" s="140">
        <f>IF(N842="základní",J842,0)</f>
        <v>0</v>
      </c>
      <c r="BF842" s="140">
        <f>IF(N842="snížená",J842,0)</f>
        <v>0</v>
      </c>
      <c r="BG842" s="140">
        <f>IF(N842="zákl. přenesená",J842,0)</f>
        <v>0</v>
      </c>
      <c r="BH842" s="140">
        <f>IF(N842="sníž. přenesená",J842,0)</f>
        <v>0</v>
      </c>
      <c r="BI842" s="140">
        <f>IF(N842="nulová",J842,0)</f>
        <v>0</v>
      </c>
      <c r="BJ842" s="18" t="s">
        <v>79</v>
      </c>
      <c r="BK842" s="140">
        <f>ROUND(I842*H842,2)</f>
        <v>0</v>
      </c>
      <c r="BL842" s="18" t="s">
        <v>299</v>
      </c>
      <c r="BM842" s="139" t="s">
        <v>1164</v>
      </c>
    </row>
    <row r="843" spans="2:65" s="1" customFormat="1" ht="24.2" customHeight="1">
      <c r="B843" s="33"/>
      <c r="C843" s="128" t="s">
        <v>1165</v>
      </c>
      <c r="D843" s="128" t="s">
        <v>128</v>
      </c>
      <c r="E843" s="129" t="s">
        <v>1166</v>
      </c>
      <c r="F843" s="130" t="s">
        <v>1167</v>
      </c>
      <c r="G843" s="131" t="s">
        <v>1055</v>
      </c>
      <c r="H843" s="189"/>
      <c r="I843" s="133"/>
      <c r="J843" s="134">
        <f>ROUND(I843*H843,2)</f>
        <v>0</v>
      </c>
      <c r="K843" s="130" t="s">
        <v>207</v>
      </c>
      <c r="L843" s="33"/>
      <c r="M843" s="135" t="s">
        <v>19</v>
      </c>
      <c r="N843" s="136" t="s">
        <v>43</v>
      </c>
      <c r="P843" s="137">
        <f>O843*H843</f>
        <v>0</v>
      </c>
      <c r="Q843" s="137">
        <v>0</v>
      </c>
      <c r="R843" s="137">
        <f>Q843*H843</f>
        <v>0</v>
      </c>
      <c r="S843" s="137">
        <v>0</v>
      </c>
      <c r="T843" s="138">
        <f>S843*H843</f>
        <v>0</v>
      </c>
      <c r="AR843" s="139" t="s">
        <v>299</v>
      </c>
      <c r="AT843" s="139" t="s">
        <v>128</v>
      </c>
      <c r="AU843" s="139" t="s">
        <v>81</v>
      </c>
      <c r="AY843" s="18" t="s">
        <v>125</v>
      </c>
      <c r="BE843" s="140">
        <f>IF(N843="základní",J843,0)</f>
        <v>0</v>
      </c>
      <c r="BF843" s="140">
        <f>IF(N843="snížená",J843,0)</f>
        <v>0</v>
      </c>
      <c r="BG843" s="140">
        <f>IF(N843="zákl. přenesená",J843,0)</f>
        <v>0</v>
      </c>
      <c r="BH843" s="140">
        <f>IF(N843="sníž. přenesená",J843,0)</f>
        <v>0</v>
      </c>
      <c r="BI843" s="140">
        <f>IF(N843="nulová",J843,0)</f>
        <v>0</v>
      </c>
      <c r="BJ843" s="18" t="s">
        <v>79</v>
      </c>
      <c r="BK843" s="140">
        <f>ROUND(I843*H843,2)</f>
        <v>0</v>
      </c>
      <c r="BL843" s="18" t="s">
        <v>299</v>
      </c>
      <c r="BM843" s="139" t="s">
        <v>1168</v>
      </c>
    </row>
    <row r="844" spans="2:65" s="1" customFormat="1" ht="11.25">
      <c r="B844" s="33"/>
      <c r="D844" s="146" t="s">
        <v>209</v>
      </c>
      <c r="F844" s="147" t="s">
        <v>1169</v>
      </c>
      <c r="I844" s="148"/>
      <c r="L844" s="33"/>
      <c r="M844" s="149"/>
      <c r="T844" s="54"/>
      <c r="AT844" s="18" t="s">
        <v>209</v>
      </c>
      <c r="AU844" s="18" t="s">
        <v>81</v>
      </c>
    </row>
    <row r="845" spans="2:65" s="11" customFormat="1" ht="22.9" customHeight="1">
      <c r="B845" s="116"/>
      <c r="D845" s="117" t="s">
        <v>71</v>
      </c>
      <c r="E845" s="126" t="s">
        <v>1170</v>
      </c>
      <c r="F845" s="126" t="s">
        <v>1171</v>
      </c>
      <c r="I845" s="119"/>
      <c r="J845" s="127">
        <f>BK845</f>
        <v>0</v>
      </c>
      <c r="L845" s="116"/>
      <c r="M845" s="121"/>
      <c r="P845" s="122">
        <f>SUM(P846:P867)</f>
        <v>0</v>
      </c>
      <c r="R845" s="122">
        <f>SUM(R846:R867)</f>
        <v>5.62067914</v>
      </c>
      <c r="T845" s="123">
        <f>SUM(T846:T867)</f>
        <v>1.2313050000000001</v>
      </c>
      <c r="AR845" s="117" t="s">
        <v>81</v>
      </c>
      <c r="AT845" s="124" t="s">
        <v>71</v>
      </c>
      <c r="AU845" s="124" t="s">
        <v>79</v>
      </c>
      <c r="AY845" s="117" t="s">
        <v>125</v>
      </c>
      <c r="BK845" s="125">
        <f>SUM(BK846:BK867)</f>
        <v>0</v>
      </c>
    </row>
    <row r="846" spans="2:65" s="1" customFormat="1" ht="33" customHeight="1">
      <c r="B846" s="33"/>
      <c r="C846" s="128" t="s">
        <v>1172</v>
      </c>
      <c r="D846" s="128" t="s">
        <v>128</v>
      </c>
      <c r="E846" s="129" t="s">
        <v>1173</v>
      </c>
      <c r="F846" s="130" t="s">
        <v>1174</v>
      </c>
      <c r="G846" s="131" t="s">
        <v>206</v>
      </c>
      <c r="H846" s="132">
        <v>82.087000000000003</v>
      </c>
      <c r="I846" s="133"/>
      <c r="J846" s="134">
        <f>ROUND(I846*H846,2)</f>
        <v>0</v>
      </c>
      <c r="K846" s="130" t="s">
        <v>207</v>
      </c>
      <c r="L846" s="33"/>
      <c r="M846" s="135" t="s">
        <v>19</v>
      </c>
      <c r="N846" s="136" t="s">
        <v>43</v>
      </c>
      <c r="P846" s="137">
        <f>O846*H846</f>
        <v>0</v>
      </c>
      <c r="Q846" s="137">
        <v>0</v>
      </c>
      <c r="R846" s="137">
        <f>Q846*H846</f>
        <v>0</v>
      </c>
      <c r="S846" s="137">
        <v>1.4999999999999999E-2</v>
      </c>
      <c r="T846" s="138">
        <f>S846*H846</f>
        <v>1.2313050000000001</v>
      </c>
      <c r="AR846" s="139" t="s">
        <v>299</v>
      </c>
      <c r="AT846" s="139" t="s">
        <v>128</v>
      </c>
      <c r="AU846" s="139" t="s">
        <v>81</v>
      </c>
      <c r="AY846" s="18" t="s">
        <v>125</v>
      </c>
      <c r="BE846" s="140">
        <f>IF(N846="základní",J846,0)</f>
        <v>0</v>
      </c>
      <c r="BF846" s="140">
        <f>IF(N846="snížená",J846,0)</f>
        <v>0</v>
      </c>
      <c r="BG846" s="140">
        <f>IF(N846="zákl. přenesená",J846,0)</f>
        <v>0</v>
      </c>
      <c r="BH846" s="140">
        <f>IF(N846="sníž. přenesená",J846,0)</f>
        <v>0</v>
      </c>
      <c r="BI846" s="140">
        <f>IF(N846="nulová",J846,0)</f>
        <v>0</v>
      </c>
      <c r="BJ846" s="18" t="s">
        <v>79</v>
      </c>
      <c r="BK846" s="140">
        <f>ROUND(I846*H846,2)</f>
        <v>0</v>
      </c>
      <c r="BL846" s="18" t="s">
        <v>299</v>
      </c>
      <c r="BM846" s="139" t="s">
        <v>1175</v>
      </c>
    </row>
    <row r="847" spans="2:65" s="1" customFormat="1" ht="11.25">
      <c r="B847" s="33"/>
      <c r="D847" s="146" t="s">
        <v>209</v>
      </c>
      <c r="F847" s="147" t="s">
        <v>1176</v>
      </c>
      <c r="I847" s="148"/>
      <c r="L847" s="33"/>
      <c r="M847" s="149"/>
      <c r="T847" s="54"/>
      <c r="AT847" s="18" t="s">
        <v>209</v>
      </c>
      <c r="AU847" s="18" t="s">
        <v>81</v>
      </c>
    </row>
    <row r="848" spans="2:65" s="13" customFormat="1" ht="11.25">
      <c r="B848" s="157"/>
      <c r="D848" s="151" t="s">
        <v>211</v>
      </c>
      <c r="E848" s="158" t="s">
        <v>19</v>
      </c>
      <c r="F848" s="159" t="s">
        <v>1177</v>
      </c>
      <c r="H848" s="160">
        <v>55.121000000000002</v>
      </c>
      <c r="I848" s="161"/>
      <c r="L848" s="157"/>
      <c r="M848" s="162"/>
      <c r="T848" s="163"/>
      <c r="AT848" s="158" t="s">
        <v>211</v>
      </c>
      <c r="AU848" s="158" t="s">
        <v>81</v>
      </c>
      <c r="AV848" s="13" t="s">
        <v>81</v>
      </c>
      <c r="AW848" s="13" t="s">
        <v>33</v>
      </c>
      <c r="AX848" s="13" t="s">
        <v>72</v>
      </c>
      <c r="AY848" s="158" t="s">
        <v>125</v>
      </c>
    </row>
    <row r="849" spans="2:65" s="13" customFormat="1" ht="11.25">
      <c r="B849" s="157"/>
      <c r="D849" s="151" t="s">
        <v>211</v>
      </c>
      <c r="E849" s="158" t="s">
        <v>19</v>
      </c>
      <c r="F849" s="159" t="s">
        <v>1178</v>
      </c>
      <c r="H849" s="160">
        <v>18.655999999999999</v>
      </c>
      <c r="I849" s="161"/>
      <c r="L849" s="157"/>
      <c r="M849" s="162"/>
      <c r="T849" s="163"/>
      <c r="AT849" s="158" t="s">
        <v>211</v>
      </c>
      <c r="AU849" s="158" t="s">
        <v>81</v>
      </c>
      <c r="AV849" s="13" t="s">
        <v>81</v>
      </c>
      <c r="AW849" s="13" t="s">
        <v>33</v>
      </c>
      <c r="AX849" s="13" t="s">
        <v>72</v>
      </c>
      <c r="AY849" s="158" t="s">
        <v>125</v>
      </c>
    </row>
    <row r="850" spans="2:65" s="13" customFormat="1" ht="11.25">
      <c r="B850" s="157"/>
      <c r="D850" s="151" t="s">
        <v>211</v>
      </c>
      <c r="E850" s="158" t="s">
        <v>19</v>
      </c>
      <c r="F850" s="159" t="s">
        <v>1179</v>
      </c>
      <c r="H850" s="160">
        <v>8.31</v>
      </c>
      <c r="I850" s="161"/>
      <c r="L850" s="157"/>
      <c r="M850" s="162"/>
      <c r="T850" s="163"/>
      <c r="AT850" s="158" t="s">
        <v>211</v>
      </c>
      <c r="AU850" s="158" t="s">
        <v>81</v>
      </c>
      <c r="AV850" s="13" t="s">
        <v>81</v>
      </c>
      <c r="AW850" s="13" t="s">
        <v>33</v>
      </c>
      <c r="AX850" s="13" t="s">
        <v>72</v>
      </c>
      <c r="AY850" s="158" t="s">
        <v>125</v>
      </c>
    </row>
    <row r="851" spans="2:65" s="14" customFormat="1" ht="11.25">
      <c r="B851" s="164"/>
      <c r="D851" s="151" t="s">
        <v>211</v>
      </c>
      <c r="E851" s="165" t="s">
        <v>19</v>
      </c>
      <c r="F851" s="166" t="s">
        <v>229</v>
      </c>
      <c r="H851" s="167">
        <v>82.087000000000003</v>
      </c>
      <c r="I851" s="168"/>
      <c r="L851" s="164"/>
      <c r="M851" s="169"/>
      <c r="T851" s="170"/>
      <c r="AT851" s="165" t="s">
        <v>211</v>
      </c>
      <c r="AU851" s="165" t="s">
        <v>81</v>
      </c>
      <c r="AV851" s="14" t="s">
        <v>143</v>
      </c>
      <c r="AW851" s="14" t="s">
        <v>33</v>
      </c>
      <c r="AX851" s="14" t="s">
        <v>79</v>
      </c>
      <c r="AY851" s="165" t="s">
        <v>125</v>
      </c>
    </row>
    <row r="852" spans="2:65" s="1" customFormat="1" ht="16.5" customHeight="1">
      <c r="B852" s="33"/>
      <c r="C852" s="128" t="s">
        <v>1180</v>
      </c>
      <c r="D852" s="128" t="s">
        <v>128</v>
      </c>
      <c r="E852" s="129" t="s">
        <v>1181</v>
      </c>
      <c r="F852" s="130" t="s">
        <v>1182</v>
      </c>
      <c r="G852" s="131" t="s">
        <v>222</v>
      </c>
      <c r="H852" s="132">
        <v>82.087000000000003</v>
      </c>
      <c r="I852" s="133"/>
      <c r="J852" s="134">
        <f>ROUND(I852*H852,2)</f>
        <v>0</v>
      </c>
      <c r="K852" s="130" t="s">
        <v>207</v>
      </c>
      <c r="L852" s="33"/>
      <c r="M852" s="135" t="s">
        <v>19</v>
      </c>
      <c r="N852" s="136" t="s">
        <v>43</v>
      </c>
      <c r="P852" s="137">
        <f>O852*H852</f>
        <v>0</v>
      </c>
      <c r="Q852" s="137">
        <v>0</v>
      </c>
      <c r="R852" s="137">
        <f>Q852*H852</f>
        <v>0</v>
      </c>
      <c r="S852" s="137">
        <v>0</v>
      </c>
      <c r="T852" s="138">
        <f>S852*H852</f>
        <v>0</v>
      </c>
      <c r="AR852" s="139" t="s">
        <v>299</v>
      </c>
      <c r="AT852" s="139" t="s">
        <v>128</v>
      </c>
      <c r="AU852" s="139" t="s">
        <v>81</v>
      </c>
      <c r="AY852" s="18" t="s">
        <v>125</v>
      </c>
      <c r="BE852" s="140">
        <f>IF(N852="základní",J852,0)</f>
        <v>0</v>
      </c>
      <c r="BF852" s="140">
        <f>IF(N852="snížená",J852,0)</f>
        <v>0</v>
      </c>
      <c r="BG852" s="140">
        <f>IF(N852="zákl. přenesená",J852,0)</f>
        <v>0</v>
      </c>
      <c r="BH852" s="140">
        <f>IF(N852="sníž. přenesená",J852,0)</f>
        <v>0</v>
      </c>
      <c r="BI852" s="140">
        <f>IF(N852="nulová",J852,0)</f>
        <v>0</v>
      </c>
      <c r="BJ852" s="18" t="s">
        <v>79</v>
      </c>
      <c r="BK852" s="140">
        <f>ROUND(I852*H852,2)</f>
        <v>0</v>
      </c>
      <c r="BL852" s="18" t="s">
        <v>299</v>
      </c>
      <c r="BM852" s="139" t="s">
        <v>1183</v>
      </c>
    </row>
    <row r="853" spans="2:65" s="1" customFormat="1" ht="11.25">
      <c r="B853" s="33"/>
      <c r="D853" s="146" t="s">
        <v>209</v>
      </c>
      <c r="F853" s="147" t="s">
        <v>1184</v>
      </c>
      <c r="I853" s="148"/>
      <c r="L853" s="33"/>
      <c r="M853" s="149"/>
      <c r="T853" s="54"/>
      <c r="AT853" s="18" t="s">
        <v>209</v>
      </c>
      <c r="AU853" s="18" t="s">
        <v>81</v>
      </c>
    </row>
    <row r="854" spans="2:65" s="1" customFormat="1" ht="24.2" customHeight="1">
      <c r="B854" s="33"/>
      <c r="C854" s="128" t="s">
        <v>1185</v>
      </c>
      <c r="D854" s="128" t="s">
        <v>128</v>
      </c>
      <c r="E854" s="129" t="s">
        <v>1186</v>
      </c>
      <c r="F854" s="130" t="s">
        <v>1187</v>
      </c>
      <c r="G854" s="131" t="s">
        <v>206</v>
      </c>
      <c r="H854" s="132">
        <v>82.087000000000003</v>
      </c>
      <c r="I854" s="133"/>
      <c r="J854" s="134">
        <f>ROUND(I854*H854,2)</f>
        <v>0</v>
      </c>
      <c r="K854" s="130" t="s">
        <v>207</v>
      </c>
      <c r="L854" s="33"/>
      <c r="M854" s="135" t="s">
        <v>19</v>
      </c>
      <c r="N854" s="136" t="s">
        <v>43</v>
      </c>
      <c r="P854" s="137">
        <f>O854*H854</f>
        <v>0</v>
      </c>
      <c r="Q854" s="137">
        <v>0</v>
      </c>
      <c r="R854" s="137">
        <f>Q854*H854</f>
        <v>0</v>
      </c>
      <c r="S854" s="137">
        <v>0</v>
      </c>
      <c r="T854" s="138">
        <f>S854*H854</f>
        <v>0</v>
      </c>
      <c r="AR854" s="139" t="s">
        <v>299</v>
      </c>
      <c r="AT854" s="139" t="s">
        <v>128</v>
      </c>
      <c r="AU854" s="139" t="s">
        <v>81</v>
      </c>
      <c r="AY854" s="18" t="s">
        <v>125</v>
      </c>
      <c r="BE854" s="140">
        <f>IF(N854="základní",J854,0)</f>
        <v>0</v>
      </c>
      <c r="BF854" s="140">
        <f>IF(N854="snížená",J854,0)</f>
        <v>0</v>
      </c>
      <c r="BG854" s="140">
        <f>IF(N854="zákl. přenesená",J854,0)</f>
        <v>0</v>
      </c>
      <c r="BH854" s="140">
        <f>IF(N854="sníž. přenesená",J854,0)</f>
        <v>0</v>
      </c>
      <c r="BI854" s="140">
        <f>IF(N854="nulová",J854,0)</f>
        <v>0</v>
      </c>
      <c r="BJ854" s="18" t="s">
        <v>79</v>
      </c>
      <c r="BK854" s="140">
        <f>ROUND(I854*H854,2)</f>
        <v>0</v>
      </c>
      <c r="BL854" s="18" t="s">
        <v>299</v>
      </c>
      <c r="BM854" s="139" t="s">
        <v>1188</v>
      </c>
    </row>
    <row r="855" spans="2:65" s="1" customFormat="1" ht="11.25">
      <c r="B855" s="33"/>
      <c r="D855" s="146" t="s">
        <v>209</v>
      </c>
      <c r="F855" s="147" t="s">
        <v>1189</v>
      </c>
      <c r="I855" s="148"/>
      <c r="L855" s="33"/>
      <c r="M855" s="149"/>
      <c r="T855" s="54"/>
      <c r="AT855" s="18" t="s">
        <v>209</v>
      </c>
      <c r="AU855" s="18" t="s">
        <v>81</v>
      </c>
    </row>
    <row r="856" spans="2:65" s="1" customFormat="1" ht="16.5" customHeight="1">
      <c r="B856" s="33"/>
      <c r="C856" s="171" t="s">
        <v>1190</v>
      </c>
      <c r="D856" s="171" t="s">
        <v>263</v>
      </c>
      <c r="E856" s="172" t="s">
        <v>1191</v>
      </c>
      <c r="F856" s="173" t="s">
        <v>1192</v>
      </c>
      <c r="G856" s="174" t="s">
        <v>222</v>
      </c>
      <c r="H856" s="175">
        <v>1.8879999999999999</v>
      </c>
      <c r="I856" s="176"/>
      <c r="J856" s="177">
        <f>ROUND(I856*H856,2)</f>
        <v>0</v>
      </c>
      <c r="K856" s="173" t="s">
        <v>207</v>
      </c>
      <c r="L856" s="178"/>
      <c r="M856" s="179" t="s">
        <v>19</v>
      </c>
      <c r="N856" s="180" t="s">
        <v>43</v>
      </c>
      <c r="P856" s="137">
        <f>O856*H856</f>
        <v>0</v>
      </c>
      <c r="Q856" s="137">
        <v>0.55000000000000004</v>
      </c>
      <c r="R856" s="137">
        <f>Q856*H856</f>
        <v>1.0384</v>
      </c>
      <c r="S856" s="137">
        <v>0</v>
      </c>
      <c r="T856" s="138">
        <f>S856*H856</f>
        <v>0</v>
      </c>
      <c r="AR856" s="139" t="s">
        <v>418</v>
      </c>
      <c r="AT856" s="139" t="s">
        <v>263</v>
      </c>
      <c r="AU856" s="139" t="s">
        <v>81</v>
      </c>
      <c r="AY856" s="18" t="s">
        <v>125</v>
      </c>
      <c r="BE856" s="140">
        <f>IF(N856="základní",J856,0)</f>
        <v>0</v>
      </c>
      <c r="BF856" s="140">
        <f>IF(N856="snížená",J856,0)</f>
        <v>0</v>
      </c>
      <c r="BG856" s="140">
        <f>IF(N856="zákl. přenesená",J856,0)</f>
        <v>0</v>
      </c>
      <c r="BH856" s="140">
        <f>IF(N856="sníž. přenesená",J856,0)</f>
        <v>0</v>
      </c>
      <c r="BI856" s="140">
        <f>IF(N856="nulová",J856,0)</f>
        <v>0</v>
      </c>
      <c r="BJ856" s="18" t="s">
        <v>79</v>
      </c>
      <c r="BK856" s="140">
        <f>ROUND(I856*H856,2)</f>
        <v>0</v>
      </c>
      <c r="BL856" s="18" t="s">
        <v>299</v>
      </c>
      <c r="BM856" s="139" t="s">
        <v>1193</v>
      </c>
    </row>
    <row r="857" spans="2:65" s="13" customFormat="1" ht="11.25">
      <c r="B857" s="157"/>
      <c r="D857" s="151" t="s">
        <v>211</v>
      </c>
      <c r="E857" s="158" t="s">
        <v>19</v>
      </c>
      <c r="F857" s="159" t="s">
        <v>1194</v>
      </c>
      <c r="H857" s="160">
        <v>1.6419999999999999</v>
      </c>
      <c r="I857" s="161"/>
      <c r="L857" s="157"/>
      <c r="M857" s="162"/>
      <c r="T857" s="163"/>
      <c r="AT857" s="158" t="s">
        <v>211</v>
      </c>
      <c r="AU857" s="158" t="s">
        <v>81</v>
      </c>
      <c r="AV857" s="13" t="s">
        <v>81</v>
      </c>
      <c r="AW857" s="13" t="s">
        <v>33</v>
      </c>
      <c r="AX857" s="13" t="s">
        <v>79</v>
      </c>
      <c r="AY857" s="158" t="s">
        <v>125</v>
      </c>
    </row>
    <row r="858" spans="2:65" s="13" customFormat="1" ht="11.25">
      <c r="B858" s="157"/>
      <c r="D858" s="151" t="s">
        <v>211</v>
      </c>
      <c r="F858" s="159" t="s">
        <v>1195</v>
      </c>
      <c r="H858" s="160">
        <v>1.8879999999999999</v>
      </c>
      <c r="I858" s="161"/>
      <c r="L858" s="157"/>
      <c r="M858" s="162"/>
      <c r="T858" s="163"/>
      <c r="AT858" s="158" t="s">
        <v>211</v>
      </c>
      <c r="AU858" s="158" t="s">
        <v>81</v>
      </c>
      <c r="AV858" s="13" t="s">
        <v>81</v>
      </c>
      <c r="AW858" s="13" t="s">
        <v>4</v>
      </c>
      <c r="AX858" s="13" t="s">
        <v>79</v>
      </c>
      <c r="AY858" s="158" t="s">
        <v>125</v>
      </c>
    </row>
    <row r="859" spans="2:65" s="1" customFormat="1" ht="21.75" customHeight="1">
      <c r="B859" s="33"/>
      <c r="C859" s="128" t="s">
        <v>1196</v>
      </c>
      <c r="D859" s="128" t="s">
        <v>128</v>
      </c>
      <c r="E859" s="129" t="s">
        <v>1197</v>
      </c>
      <c r="F859" s="130" t="s">
        <v>1198</v>
      </c>
      <c r="G859" s="131" t="s">
        <v>222</v>
      </c>
      <c r="H859" s="132">
        <v>1.6419999999999999</v>
      </c>
      <c r="I859" s="133"/>
      <c r="J859" s="134">
        <f>ROUND(I859*H859,2)</f>
        <v>0</v>
      </c>
      <c r="K859" s="130" t="s">
        <v>207</v>
      </c>
      <c r="L859" s="33"/>
      <c r="M859" s="135" t="s">
        <v>19</v>
      </c>
      <c r="N859" s="136" t="s">
        <v>43</v>
      </c>
      <c r="P859" s="137">
        <f>O859*H859</f>
        <v>0</v>
      </c>
      <c r="Q859" s="137">
        <v>2.3369999999999998E-2</v>
      </c>
      <c r="R859" s="137">
        <f>Q859*H859</f>
        <v>3.8373539999999998E-2</v>
      </c>
      <c r="S859" s="137">
        <v>0</v>
      </c>
      <c r="T859" s="138">
        <f>S859*H859</f>
        <v>0</v>
      </c>
      <c r="AR859" s="139" t="s">
        <v>299</v>
      </c>
      <c r="AT859" s="139" t="s">
        <v>128</v>
      </c>
      <c r="AU859" s="139" t="s">
        <v>81</v>
      </c>
      <c r="AY859" s="18" t="s">
        <v>125</v>
      </c>
      <c r="BE859" s="140">
        <f>IF(N859="základní",J859,0)</f>
        <v>0</v>
      </c>
      <c r="BF859" s="140">
        <f>IF(N859="snížená",J859,0)</f>
        <v>0</v>
      </c>
      <c r="BG859" s="140">
        <f>IF(N859="zákl. přenesená",J859,0)</f>
        <v>0</v>
      </c>
      <c r="BH859" s="140">
        <f>IF(N859="sníž. přenesená",J859,0)</f>
        <v>0</v>
      </c>
      <c r="BI859" s="140">
        <f>IF(N859="nulová",J859,0)</f>
        <v>0</v>
      </c>
      <c r="BJ859" s="18" t="s">
        <v>79</v>
      </c>
      <c r="BK859" s="140">
        <f>ROUND(I859*H859,2)</f>
        <v>0</v>
      </c>
      <c r="BL859" s="18" t="s">
        <v>299</v>
      </c>
      <c r="BM859" s="139" t="s">
        <v>1199</v>
      </c>
    </row>
    <row r="860" spans="2:65" s="1" customFormat="1" ht="11.25">
      <c r="B860" s="33"/>
      <c r="D860" s="146" t="s">
        <v>209</v>
      </c>
      <c r="F860" s="147" t="s">
        <v>1200</v>
      </c>
      <c r="I860" s="148"/>
      <c r="L860" s="33"/>
      <c r="M860" s="149"/>
      <c r="T860" s="54"/>
      <c r="AT860" s="18" t="s">
        <v>209</v>
      </c>
      <c r="AU860" s="18" t="s">
        <v>81</v>
      </c>
    </row>
    <row r="861" spans="2:65" s="1" customFormat="1" ht="24.2" customHeight="1">
      <c r="B861" s="33"/>
      <c r="C861" s="128" t="s">
        <v>1201</v>
      </c>
      <c r="D861" s="128" t="s">
        <v>128</v>
      </c>
      <c r="E861" s="129" t="s">
        <v>1202</v>
      </c>
      <c r="F861" s="130" t="s">
        <v>1203</v>
      </c>
      <c r="G861" s="131" t="s">
        <v>206</v>
      </c>
      <c r="H861" s="132">
        <v>401.76</v>
      </c>
      <c r="I861" s="133"/>
      <c r="J861" s="134">
        <f>ROUND(I861*H861,2)</f>
        <v>0</v>
      </c>
      <c r="K861" s="130" t="s">
        <v>207</v>
      </c>
      <c r="L861" s="33"/>
      <c r="M861" s="135" t="s">
        <v>19</v>
      </c>
      <c r="N861" s="136" t="s">
        <v>43</v>
      </c>
      <c r="P861" s="137">
        <f>O861*H861</f>
        <v>0</v>
      </c>
      <c r="Q861" s="137">
        <v>1.1310000000000001E-2</v>
      </c>
      <c r="R861" s="137">
        <f>Q861*H861</f>
        <v>4.5439056000000004</v>
      </c>
      <c r="S861" s="137">
        <v>0</v>
      </c>
      <c r="T861" s="138">
        <f>S861*H861</f>
        <v>0</v>
      </c>
      <c r="AR861" s="139" t="s">
        <v>299</v>
      </c>
      <c r="AT861" s="139" t="s">
        <v>128</v>
      </c>
      <c r="AU861" s="139" t="s">
        <v>81</v>
      </c>
      <c r="AY861" s="18" t="s">
        <v>125</v>
      </c>
      <c r="BE861" s="140">
        <f>IF(N861="základní",J861,0)</f>
        <v>0</v>
      </c>
      <c r="BF861" s="140">
        <f>IF(N861="snížená",J861,0)</f>
        <v>0</v>
      </c>
      <c r="BG861" s="140">
        <f>IF(N861="zákl. přenesená",J861,0)</f>
        <v>0</v>
      </c>
      <c r="BH861" s="140">
        <f>IF(N861="sníž. přenesená",J861,0)</f>
        <v>0</v>
      </c>
      <c r="BI861" s="140">
        <f>IF(N861="nulová",J861,0)</f>
        <v>0</v>
      </c>
      <c r="BJ861" s="18" t="s">
        <v>79</v>
      </c>
      <c r="BK861" s="140">
        <f>ROUND(I861*H861,2)</f>
        <v>0</v>
      </c>
      <c r="BL861" s="18" t="s">
        <v>299</v>
      </c>
      <c r="BM861" s="139" t="s">
        <v>1204</v>
      </c>
    </row>
    <row r="862" spans="2:65" s="1" customFormat="1" ht="11.25">
      <c r="B862" s="33"/>
      <c r="D862" s="146" t="s">
        <v>209</v>
      </c>
      <c r="F862" s="147" t="s">
        <v>1205</v>
      </c>
      <c r="I862" s="148"/>
      <c r="L862" s="33"/>
      <c r="M862" s="149"/>
      <c r="T862" s="54"/>
      <c r="AT862" s="18" t="s">
        <v>209</v>
      </c>
      <c r="AU862" s="18" t="s">
        <v>81</v>
      </c>
    </row>
    <row r="863" spans="2:65" s="12" customFormat="1" ht="11.25">
      <c r="B863" s="150"/>
      <c r="D863" s="151" t="s">
        <v>211</v>
      </c>
      <c r="E863" s="152" t="s">
        <v>19</v>
      </c>
      <c r="F863" s="153" t="s">
        <v>1206</v>
      </c>
      <c r="H863" s="152" t="s">
        <v>19</v>
      </c>
      <c r="I863" s="154"/>
      <c r="L863" s="150"/>
      <c r="M863" s="155"/>
      <c r="T863" s="156"/>
      <c r="AT863" s="152" t="s">
        <v>211</v>
      </c>
      <c r="AU863" s="152" t="s">
        <v>81</v>
      </c>
      <c r="AV863" s="12" t="s">
        <v>79</v>
      </c>
      <c r="AW863" s="12" t="s">
        <v>33</v>
      </c>
      <c r="AX863" s="12" t="s">
        <v>72</v>
      </c>
      <c r="AY863" s="152" t="s">
        <v>125</v>
      </c>
    </row>
    <row r="864" spans="2:65" s="13" customFormat="1" ht="11.25">
      <c r="B864" s="157"/>
      <c r="D864" s="151" t="s">
        <v>211</v>
      </c>
      <c r="E864" s="158" t="s">
        <v>19</v>
      </c>
      <c r="F864" s="159" t="s">
        <v>760</v>
      </c>
      <c r="H864" s="160">
        <v>401.76</v>
      </c>
      <c r="I864" s="161"/>
      <c r="L864" s="157"/>
      <c r="M864" s="162"/>
      <c r="T864" s="163"/>
      <c r="AT864" s="158" t="s">
        <v>211</v>
      </c>
      <c r="AU864" s="158" t="s">
        <v>81</v>
      </c>
      <c r="AV864" s="13" t="s">
        <v>81</v>
      </c>
      <c r="AW864" s="13" t="s">
        <v>33</v>
      </c>
      <c r="AX864" s="13" t="s">
        <v>79</v>
      </c>
      <c r="AY864" s="158" t="s">
        <v>125</v>
      </c>
    </row>
    <row r="865" spans="2:65" s="1" customFormat="1" ht="24.2" customHeight="1">
      <c r="B865" s="33"/>
      <c r="C865" s="128" t="s">
        <v>1207</v>
      </c>
      <c r="D865" s="128" t="s">
        <v>128</v>
      </c>
      <c r="E865" s="129" t="s">
        <v>1208</v>
      </c>
      <c r="F865" s="130" t="s">
        <v>1209</v>
      </c>
      <c r="G865" s="131" t="s">
        <v>131</v>
      </c>
      <c r="H865" s="132">
        <v>1</v>
      </c>
      <c r="I865" s="133"/>
      <c r="J865" s="134">
        <f>ROUND(I865*H865,2)</f>
        <v>0</v>
      </c>
      <c r="K865" s="130" t="s">
        <v>19</v>
      </c>
      <c r="L865" s="33"/>
      <c r="M865" s="135" t="s">
        <v>19</v>
      </c>
      <c r="N865" s="136" t="s">
        <v>43</v>
      </c>
      <c r="P865" s="137">
        <f>O865*H865</f>
        <v>0</v>
      </c>
      <c r="Q865" s="137">
        <v>0</v>
      </c>
      <c r="R865" s="137">
        <f>Q865*H865</f>
        <v>0</v>
      </c>
      <c r="S865" s="137">
        <v>0</v>
      </c>
      <c r="T865" s="138">
        <f>S865*H865</f>
        <v>0</v>
      </c>
      <c r="AR865" s="139" t="s">
        <v>299</v>
      </c>
      <c r="AT865" s="139" t="s">
        <v>128</v>
      </c>
      <c r="AU865" s="139" t="s">
        <v>81</v>
      </c>
      <c r="AY865" s="18" t="s">
        <v>125</v>
      </c>
      <c r="BE865" s="140">
        <f>IF(N865="základní",J865,0)</f>
        <v>0</v>
      </c>
      <c r="BF865" s="140">
        <f>IF(N865="snížená",J865,0)</f>
        <v>0</v>
      </c>
      <c r="BG865" s="140">
        <f>IF(N865="zákl. přenesená",J865,0)</f>
        <v>0</v>
      </c>
      <c r="BH865" s="140">
        <f>IF(N865="sníž. přenesená",J865,0)</f>
        <v>0</v>
      </c>
      <c r="BI865" s="140">
        <f>IF(N865="nulová",J865,0)</f>
        <v>0</v>
      </c>
      <c r="BJ865" s="18" t="s">
        <v>79</v>
      </c>
      <c r="BK865" s="140">
        <f>ROUND(I865*H865,2)</f>
        <v>0</v>
      </c>
      <c r="BL865" s="18" t="s">
        <v>299</v>
      </c>
      <c r="BM865" s="139" t="s">
        <v>1210</v>
      </c>
    </row>
    <row r="866" spans="2:65" s="1" customFormat="1" ht="24.2" customHeight="1">
      <c r="B866" s="33"/>
      <c r="C866" s="128" t="s">
        <v>1211</v>
      </c>
      <c r="D866" s="128" t="s">
        <v>128</v>
      </c>
      <c r="E866" s="129" t="s">
        <v>1212</v>
      </c>
      <c r="F866" s="130" t="s">
        <v>1213</v>
      </c>
      <c r="G866" s="131" t="s">
        <v>1055</v>
      </c>
      <c r="H866" s="189"/>
      <c r="I866" s="133"/>
      <c r="J866" s="134">
        <f>ROUND(I866*H866,2)</f>
        <v>0</v>
      </c>
      <c r="K866" s="130" t="s">
        <v>207</v>
      </c>
      <c r="L866" s="33"/>
      <c r="M866" s="135" t="s">
        <v>19</v>
      </c>
      <c r="N866" s="136" t="s">
        <v>43</v>
      </c>
      <c r="P866" s="137">
        <f>O866*H866</f>
        <v>0</v>
      </c>
      <c r="Q866" s="137">
        <v>0</v>
      </c>
      <c r="R866" s="137">
        <f>Q866*H866</f>
        <v>0</v>
      </c>
      <c r="S866" s="137">
        <v>0</v>
      </c>
      <c r="T866" s="138">
        <f>S866*H866</f>
        <v>0</v>
      </c>
      <c r="AR866" s="139" t="s">
        <v>299</v>
      </c>
      <c r="AT866" s="139" t="s">
        <v>128</v>
      </c>
      <c r="AU866" s="139" t="s">
        <v>81</v>
      </c>
      <c r="AY866" s="18" t="s">
        <v>125</v>
      </c>
      <c r="BE866" s="140">
        <f>IF(N866="základní",J866,0)</f>
        <v>0</v>
      </c>
      <c r="BF866" s="140">
        <f>IF(N866="snížená",J866,0)</f>
        <v>0</v>
      </c>
      <c r="BG866" s="140">
        <f>IF(N866="zákl. přenesená",J866,0)</f>
        <v>0</v>
      </c>
      <c r="BH866" s="140">
        <f>IF(N866="sníž. přenesená",J866,0)</f>
        <v>0</v>
      </c>
      <c r="BI866" s="140">
        <f>IF(N866="nulová",J866,0)</f>
        <v>0</v>
      </c>
      <c r="BJ866" s="18" t="s">
        <v>79</v>
      </c>
      <c r="BK866" s="140">
        <f>ROUND(I866*H866,2)</f>
        <v>0</v>
      </c>
      <c r="BL866" s="18" t="s">
        <v>299</v>
      </c>
      <c r="BM866" s="139" t="s">
        <v>1214</v>
      </c>
    </row>
    <row r="867" spans="2:65" s="1" customFormat="1" ht="11.25">
      <c r="B867" s="33"/>
      <c r="D867" s="146" t="s">
        <v>209</v>
      </c>
      <c r="F867" s="147" t="s">
        <v>1215</v>
      </c>
      <c r="I867" s="148"/>
      <c r="L867" s="33"/>
      <c r="M867" s="149"/>
      <c r="T867" s="54"/>
      <c r="AT867" s="18" t="s">
        <v>209</v>
      </c>
      <c r="AU867" s="18" t="s">
        <v>81</v>
      </c>
    </row>
    <row r="868" spans="2:65" s="11" customFormat="1" ht="22.9" customHeight="1">
      <c r="B868" s="116"/>
      <c r="D868" s="117" t="s">
        <v>71</v>
      </c>
      <c r="E868" s="126" t="s">
        <v>1216</v>
      </c>
      <c r="F868" s="126" t="s">
        <v>1217</v>
      </c>
      <c r="I868" s="119"/>
      <c r="J868" s="127">
        <f>BK868</f>
        <v>0</v>
      </c>
      <c r="L868" s="116"/>
      <c r="M868" s="121"/>
      <c r="P868" s="122">
        <f>SUM(P869:P892)</f>
        <v>0</v>
      </c>
      <c r="R868" s="122">
        <f>SUM(R869:R892)</f>
        <v>1.6547967300000002</v>
      </c>
      <c r="T868" s="123">
        <f>SUM(T869:T892)</f>
        <v>0</v>
      </c>
      <c r="AR868" s="117" t="s">
        <v>81</v>
      </c>
      <c r="AT868" s="124" t="s">
        <v>71</v>
      </c>
      <c r="AU868" s="124" t="s">
        <v>79</v>
      </c>
      <c r="AY868" s="117" t="s">
        <v>125</v>
      </c>
      <c r="BK868" s="125">
        <f>SUM(BK869:BK892)</f>
        <v>0</v>
      </c>
    </row>
    <row r="869" spans="2:65" s="1" customFormat="1" ht="24.2" customHeight="1">
      <c r="B869" s="33"/>
      <c r="C869" s="128" t="s">
        <v>1218</v>
      </c>
      <c r="D869" s="128" t="s">
        <v>128</v>
      </c>
      <c r="E869" s="129" t="s">
        <v>1219</v>
      </c>
      <c r="F869" s="130" t="s">
        <v>1220</v>
      </c>
      <c r="G869" s="131" t="s">
        <v>206</v>
      </c>
      <c r="H869" s="132">
        <v>28.407</v>
      </c>
      <c r="I869" s="133"/>
      <c r="J869" s="134">
        <f>ROUND(I869*H869,2)</f>
        <v>0</v>
      </c>
      <c r="K869" s="130" t="s">
        <v>19</v>
      </c>
      <c r="L869" s="33"/>
      <c r="M869" s="135" t="s">
        <v>19</v>
      </c>
      <c r="N869" s="136" t="s">
        <v>43</v>
      </c>
      <c r="P869" s="137">
        <f>O869*H869</f>
        <v>0</v>
      </c>
      <c r="Q869" s="137">
        <v>1.3390000000000001E-2</v>
      </c>
      <c r="R869" s="137">
        <f>Q869*H869</f>
        <v>0.38036973000000002</v>
      </c>
      <c r="S869" s="137">
        <v>0</v>
      </c>
      <c r="T869" s="138">
        <f>S869*H869</f>
        <v>0</v>
      </c>
      <c r="AR869" s="139" t="s">
        <v>299</v>
      </c>
      <c r="AT869" s="139" t="s">
        <v>128</v>
      </c>
      <c r="AU869" s="139" t="s">
        <v>81</v>
      </c>
      <c r="AY869" s="18" t="s">
        <v>125</v>
      </c>
      <c r="BE869" s="140">
        <f>IF(N869="základní",J869,0)</f>
        <v>0</v>
      </c>
      <c r="BF869" s="140">
        <f>IF(N869="snížená",J869,0)</f>
        <v>0</v>
      </c>
      <c r="BG869" s="140">
        <f>IF(N869="zákl. přenesená",J869,0)</f>
        <v>0</v>
      </c>
      <c r="BH869" s="140">
        <f>IF(N869="sníž. přenesená",J869,0)</f>
        <v>0</v>
      </c>
      <c r="BI869" s="140">
        <f>IF(N869="nulová",J869,0)</f>
        <v>0</v>
      </c>
      <c r="BJ869" s="18" t="s">
        <v>79</v>
      </c>
      <c r="BK869" s="140">
        <f>ROUND(I869*H869,2)</f>
        <v>0</v>
      </c>
      <c r="BL869" s="18" t="s">
        <v>299</v>
      </c>
      <c r="BM869" s="139" t="s">
        <v>1221</v>
      </c>
    </row>
    <row r="870" spans="2:65" s="12" customFormat="1" ht="11.25">
      <c r="B870" s="150"/>
      <c r="D870" s="151" t="s">
        <v>211</v>
      </c>
      <c r="E870" s="152" t="s">
        <v>19</v>
      </c>
      <c r="F870" s="153" t="s">
        <v>1222</v>
      </c>
      <c r="H870" s="152" t="s">
        <v>19</v>
      </c>
      <c r="I870" s="154"/>
      <c r="L870" s="150"/>
      <c r="M870" s="155"/>
      <c r="T870" s="156"/>
      <c r="AT870" s="152" t="s">
        <v>211</v>
      </c>
      <c r="AU870" s="152" t="s">
        <v>81</v>
      </c>
      <c r="AV870" s="12" t="s">
        <v>79</v>
      </c>
      <c r="AW870" s="12" t="s">
        <v>33</v>
      </c>
      <c r="AX870" s="12" t="s">
        <v>72</v>
      </c>
      <c r="AY870" s="152" t="s">
        <v>125</v>
      </c>
    </row>
    <row r="871" spans="2:65" s="12" customFormat="1" ht="11.25">
      <c r="B871" s="150"/>
      <c r="D871" s="151" t="s">
        <v>211</v>
      </c>
      <c r="E871" s="152" t="s">
        <v>19</v>
      </c>
      <c r="F871" s="153" t="s">
        <v>828</v>
      </c>
      <c r="H871" s="152" t="s">
        <v>19</v>
      </c>
      <c r="I871" s="154"/>
      <c r="L871" s="150"/>
      <c r="M871" s="155"/>
      <c r="T871" s="156"/>
      <c r="AT871" s="152" t="s">
        <v>211</v>
      </c>
      <c r="AU871" s="152" t="s">
        <v>81</v>
      </c>
      <c r="AV871" s="12" t="s">
        <v>79</v>
      </c>
      <c r="AW871" s="12" t="s">
        <v>33</v>
      </c>
      <c r="AX871" s="12" t="s">
        <v>72</v>
      </c>
      <c r="AY871" s="152" t="s">
        <v>125</v>
      </c>
    </row>
    <row r="872" spans="2:65" s="13" customFormat="1" ht="11.25">
      <c r="B872" s="157"/>
      <c r="D872" s="151" t="s">
        <v>211</v>
      </c>
      <c r="E872" s="158" t="s">
        <v>19</v>
      </c>
      <c r="F872" s="159" t="s">
        <v>1223</v>
      </c>
      <c r="H872" s="160">
        <v>4.59</v>
      </c>
      <c r="I872" s="161"/>
      <c r="L872" s="157"/>
      <c r="M872" s="162"/>
      <c r="T872" s="163"/>
      <c r="AT872" s="158" t="s">
        <v>211</v>
      </c>
      <c r="AU872" s="158" t="s">
        <v>81</v>
      </c>
      <c r="AV872" s="13" t="s">
        <v>81</v>
      </c>
      <c r="AW872" s="13" t="s">
        <v>33</v>
      </c>
      <c r="AX872" s="13" t="s">
        <v>72</v>
      </c>
      <c r="AY872" s="158" t="s">
        <v>125</v>
      </c>
    </row>
    <row r="873" spans="2:65" s="13" customFormat="1" ht="11.25">
      <c r="B873" s="157"/>
      <c r="D873" s="151" t="s">
        <v>211</v>
      </c>
      <c r="E873" s="158" t="s">
        <v>19</v>
      </c>
      <c r="F873" s="159" t="s">
        <v>1224</v>
      </c>
      <c r="H873" s="160">
        <v>3.4169999999999998</v>
      </c>
      <c r="I873" s="161"/>
      <c r="L873" s="157"/>
      <c r="M873" s="162"/>
      <c r="T873" s="163"/>
      <c r="AT873" s="158" t="s">
        <v>211</v>
      </c>
      <c r="AU873" s="158" t="s">
        <v>81</v>
      </c>
      <c r="AV873" s="13" t="s">
        <v>81</v>
      </c>
      <c r="AW873" s="13" t="s">
        <v>33</v>
      </c>
      <c r="AX873" s="13" t="s">
        <v>72</v>
      </c>
      <c r="AY873" s="158" t="s">
        <v>125</v>
      </c>
    </row>
    <row r="874" spans="2:65" s="12" customFormat="1" ht="11.25">
      <c r="B874" s="150"/>
      <c r="D874" s="151" t="s">
        <v>211</v>
      </c>
      <c r="E874" s="152" t="s">
        <v>19</v>
      </c>
      <c r="F874" s="153" t="s">
        <v>830</v>
      </c>
      <c r="H874" s="152" t="s">
        <v>19</v>
      </c>
      <c r="I874" s="154"/>
      <c r="L874" s="150"/>
      <c r="M874" s="155"/>
      <c r="T874" s="156"/>
      <c r="AT874" s="152" t="s">
        <v>211</v>
      </c>
      <c r="AU874" s="152" t="s">
        <v>81</v>
      </c>
      <c r="AV874" s="12" t="s">
        <v>79</v>
      </c>
      <c r="AW874" s="12" t="s">
        <v>33</v>
      </c>
      <c r="AX874" s="12" t="s">
        <v>72</v>
      </c>
      <c r="AY874" s="152" t="s">
        <v>125</v>
      </c>
    </row>
    <row r="875" spans="2:65" s="13" customFormat="1" ht="11.25">
      <c r="B875" s="157"/>
      <c r="D875" s="151" t="s">
        <v>211</v>
      </c>
      <c r="E875" s="158" t="s">
        <v>19</v>
      </c>
      <c r="F875" s="159" t="s">
        <v>1225</v>
      </c>
      <c r="H875" s="160">
        <v>10.199999999999999</v>
      </c>
      <c r="I875" s="161"/>
      <c r="L875" s="157"/>
      <c r="M875" s="162"/>
      <c r="T875" s="163"/>
      <c r="AT875" s="158" t="s">
        <v>211</v>
      </c>
      <c r="AU875" s="158" t="s">
        <v>81</v>
      </c>
      <c r="AV875" s="13" t="s">
        <v>81</v>
      </c>
      <c r="AW875" s="13" t="s">
        <v>33</v>
      </c>
      <c r="AX875" s="13" t="s">
        <v>72</v>
      </c>
      <c r="AY875" s="158" t="s">
        <v>125</v>
      </c>
    </row>
    <row r="876" spans="2:65" s="12" customFormat="1" ht="11.25">
      <c r="B876" s="150"/>
      <c r="D876" s="151" t="s">
        <v>211</v>
      </c>
      <c r="E876" s="152" t="s">
        <v>19</v>
      </c>
      <c r="F876" s="153" t="s">
        <v>832</v>
      </c>
      <c r="H876" s="152" t="s">
        <v>19</v>
      </c>
      <c r="I876" s="154"/>
      <c r="L876" s="150"/>
      <c r="M876" s="155"/>
      <c r="T876" s="156"/>
      <c r="AT876" s="152" t="s">
        <v>211</v>
      </c>
      <c r="AU876" s="152" t="s">
        <v>81</v>
      </c>
      <c r="AV876" s="12" t="s">
        <v>79</v>
      </c>
      <c r="AW876" s="12" t="s">
        <v>33</v>
      </c>
      <c r="AX876" s="12" t="s">
        <v>72</v>
      </c>
      <c r="AY876" s="152" t="s">
        <v>125</v>
      </c>
    </row>
    <row r="877" spans="2:65" s="13" customFormat="1" ht="11.25">
      <c r="B877" s="157"/>
      <c r="D877" s="151" t="s">
        <v>211</v>
      </c>
      <c r="E877" s="158" t="s">
        <v>19</v>
      </c>
      <c r="F877" s="159" t="s">
        <v>1225</v>
      </c>
      <c r="H877" s="160">
        <v>10.199999999999999</v>
      </c>
      <c r="I877" s="161"/>
      <c r="L877" s="157"/>
      <c r="M877" s="162"/>
      <c r="T877" s="163"/>
      <c r="AT877" s="158" t="s">
        <v>211</v>
      </c>
      <c r="AU877" s="158" t="s">
        <v>81</v>
      </c>
      <c r="AV877" s="13" t="s">
        <v>81</v>
      </c>
      <c r="AW877" s="13" t="s">
        <v>33</v>
      </c>
      <c r="AX877" s="13" t="s">
        <v>72</v>
      </c>
      <c r="AY877" s="158" t="s">
        <v>125</v>
      </c>
    </row>
    <row r="878" spans="2:65" s="14" customFormat="1" ht="11.25">
      <c r="B878" s="164"/>
      <c r="D878" s="151" t="s">
        <v>211</v>
      </c>
      <c r="E878" s="165" t="s">
        <v>19</v>
      </c>
      <c r="F878" s="166" t="s">
        <v>229</v>
      </c>
      <c r="H878" s="167">
        <v>28.407</v>
      </c>
      <c r="I878" s="168"/>
      <c r="L878" s="164"/>
      <c r="M878" s="169"/>
      <c r="T878" s="170"/>
      <c r="AT878" s="165" t="s">
        <v>211</v>
      </c>
      <c r="AU878" s="165" t="s">
        <v>81</v>
      </c>
      <c r="AV878" s="14" t="s">
        <v>143</v>
      </c>
      <c r="AW878" s="14" t="s">
        <v>33</v>
      </c>
      <c r="AX878" s="14" t="s">
        <v>79</v>
      </c>
      <c r="AY878" s="165" t="s">
        <v>125</v>
      </c>
    </row>
    <row r="879" spans="2:65" s="1" customFormat="1" ht="24.2" customHeight="1">
      <c r="B879" s="33"/>
      <c r="C879" s="128" t="s">
        <v>1226</v>
      </c>
      <c r="D879" s="128" t="s">
        <v>128</v>
      </c>
      <c r="E879" s="129" t="s">
        <v>1227</v>
      </c>
      <c r="F879" s="130" t="s">
        <v>1228</v>
      </c>
      <c r="G879" s="131" t="s">
        <v>206</v>
      </c>
      <c r="H879" s="132">
        <v>91.95</v>
      </c>
      <c r="I879" s="133"/>
      <c r="J879" s="134">
        <f>ROUND(I879*H879,2)</f>
        <v>0</v>
      </c>
      <c r="K879" s="130" t="s">
        <v>207</v>
      </c>
      <c r="L879" s="33"/>
      <c r="M879" s="135" t="s">
        <v>19</v>
      </c>
      <c r="N879" s="136" t="s">
        <v>43</v>
      </c>
      <c r="P879" s="137">
        <f>O879*H879</f>
        <v>0</v>
      </c>
      <c r="Q879" s="137">
        <v>1.3860000000000001E-2</v>
      </c>
      <c r="R879" s="137">
        <f>Q879*H879</f>
        <v>1.2744270000000002</v>
      </c>
      <c r="S879" s="137">
        <v>0</v>
      </c>
      <c r="T879" s="138">
        <f>S879*H879</f>
        <v>0</v>
      </c>
      <c r="AR879" s="139" t="s">
        <v>299</v>
      </c>
      <c r="AT879" s="139" t="s">
        <v>128</v>
      </c>
      <c r="AU879" s="139" t="s">
        <v>81</v>
      </c>
      <c r="AY879" s="18" t="s">
        <v>125</v>
      </c>
      <c r="BE879" s="140">
        <f>IF(N879="základní",J879,0)</f>
        <v>0</v>
      </c>
      <c r="BF879" s="140">
        <f>IF(N879="snížená",J879,0)</f>
        <v>0</v>
      </c>
      <c r="BG879" s="140">
        <f>IF(N879="zákl. přenesená",J879,0)</f>
        <v>0</v>
      </c>
      <c r="BH879" s="140">
        <f>IF(N879="sníž. přenesená",J879,0)</f>
        <v>0</v>
      </c>
      <c r="BI879" s="140">
        <f>IF(N879="nulová",J879,0)</f>
        <v>0</v>
      </c>
      <c r="BJ879" s="18" t="s">
        <v>79</v>
      </c>
      <c r="BK879" s="140">
        <f>ROUND(I879*H879,2)</f>
        <v>0</v>
      </c>
      <c r="BL879" s="18" t="s">
        <v>299</v>
      </c>
      <c r="BM879" s="139" t="s">
        <v>1229</v>
      </c>
    </row>
    <row r="880" spans="2:65" s="1" customFormat="1" ht="11.25">
      <c r="B880" s="33"/>
      <c r="D880" s="146" t="s">
        <v>209</v>
      </c>
      <c r="F880" s="147" t="s">
        <v>1230</v>
      </c>
      <c r="I880" s="148"/>
      <c r="L880" s="33"/>
      <c r="M880" s="149"/>
      <c r="T880" s="54"/>
      <c r="AT880" s="18" t="s">
        <v>209</v>
      </c>
      <c r="AU880" s="18" t="s">
        <v>81</v>
      </c>
    </row>
    <row r="881" spans="2:65" s="12" customFormat="1" ht="11.25">
      <c r="B881" s="150"/>
      <c r="D881" s="151" t="s">
        <v>211</v>
      </c>
      <c r="E881" s="152" t="s">
        <v>19</v>
      </c>
      <c r="F881" s="153" t="s">
        <v>828</v>
      </c>
      <c r="H881" s="152" t="s">
        <v>19</v>
      </c>
      <c r="I881" s="154"/>
      <c r="L881" s="150"/>
      <c r="M881" s="155"/>
      <c r="T881" s="156"/>
      <c r="AT881" s="152" t="s">
        <v>211</v>
      </c>
      <c r="AU881" s="152" t="s">
        <v>81</v>
      </c>
      <c r="AV881" s="12" t="s">
        <v>79</v>
      </c>
      <c r="AW881" s="12" t="s">
        <v>33</v>
      </c>
      <c r="AX881" s="12" t="s">
        <v>72</v>
      </c>
      <c r="AY881" s="152" t="s">
        <v>125</v>
      </c>
    </row>
    <row r="882" spans="2:65" s="13" customFormat="1" ht="11.25">
      <c r="B882" s="157"/>
      <c r="D882" s="151" t="s">
        <v>211</v>
      </c>
      <c r="E882" s="158" t="s">
        <v>19</v>
      </c>
      <c r="F882" s="159" t="s">
        <v>1231</v>
      </c>
      <c r="H882" s="160">
        <v>29.25</v>
      </c>
      <c r="I882" s="161"/>
      <c r="L882" s="157"/>
      <c r="M882" s="162"/>
      <c r="T882" s="163"/>
      <c r="AT882" s="158" t="s">
        <v>211</v>
      </c>
      <c r="AU882" s="158" t="s">
        <v>81</v>
      </c>
      <c r="AV882" s="13" t="s">
        <v>81</v>
      </c>
      <c r="AW882" s="13" t="s">
        <v>33</v>
      </c>
      <c r="AX882" s="13" t="s">
        <v>72</v>
      </c>
      <c r="AY882" s="158" t="s">
        <v>125</v>
      </c>
    </row>
    <row r="883" spans="2:65" s="13" customFormat="1" ht="11.25">
      <c r="B883" s="157"/>
      <c r="D883" s="151" t="s">
        <v>211</v>
      </c>
      <c r="E883" s="158" t="s">
        <v>19</v>
      </c>
      <c r="F883" s="159" t="s">
        <v>1232</v>
      </c>
      <c r="H883" s="160">
        <v>1.05</v>
      </c>
      <c r="I883" s="161"/>
      <c r="L883" s="157"/>
      <c r="M883" s="162"/>
      <c r="T883" s="163"/>
      <c r="AT883" s="158" t="s">
        <v>211</v>
      </c>
      <c r="AU883" s="158" t="s">
        <v>81</v>
      </c>
      <c r="AV883" s="13" t="s">
        <v>81</v>
      </c>
      <c r="AW883" s="13" t="s">
        <v>33</v>
      </c>
      <c r="AX883" s="13" t="s">
        <v>72</v>
      </c>
      <c r="AY883" s="158" t="s">
        <v>125</v>
      </c>
    </row>
    <row r="884" spans="2:65" s="12" customFormat="1" ht="11.25">
      <c r="B884" s="150"/>
      <c r="D884" s="151" t="s">
        <v>211</v>
      </c>
      <c r="E884" s="152" t="s">
        <v>19</v>
      </c>
      <c r="F884" s="153" t="s">
        <v>830</v>
      </c>
      <c r="H884" s="152" t="s">
        <v>19</v>
      </c>
      <c r="I884" s="154"/>
      <c r="L884" s="150"/>
      <c r="M884" s="155"/>
      <c r="T884" s="156"/>
      <c r="AT884" s="152" t="s">
        <v>211</v>
      </c>
      <c r="AU884" s="152" t="s">
        <v>81</v>
      </c>
      <c r="AV884" s="12" t="s">
        <v>79</v>
      </c>
      <c r="AW884" s="12" t="s">
        <v>33</v>
      </c>
      <c r="AX884" s="12" t="s">
        <v>72</v>
      </c>
      <c r="AY884" s="152" t="s">
        <v>125</v>
      </c>
    </row>
    <row r="885" spans="2:65" s="13" customFormat="1" ht="11.25">
      <c r="B885" s="157"/>
      <c r="D885" s="151" t="s">
        <v>211</v>
      </c>
      <c r="E885" s="158" t="s">
        <v>19</v>
      </c>
      <c r="F885" s="159" t="s">
        <v>1233</v>
      </c>
      <c r="H885" s="160">
        <v>25.35</v>
      </c>
      <c r="I885" s="161"/>
      <c r="L885" s="157"/>
      <c r="M885" s="162"/>
      <c r="T885" s="163"/>
      <c r="AT885" s="158" t="s">
        <v>211</v>
      </c>
      <c r="AU885" s="158" t="s">
        <v>81</v>
      </c>
      <c r="AV885" s="13" t="s">
        <v>81</v>
      </c>
      <c r="AW885" s="13" t="s">
        <v>33</v>
      </c>
      <c r="AX885" s="13" t="s">
        <v>72</v>
      </c>
      <c r="AY885" s="158" t="s">
        <v>125</v>
      </c>
    </row>
    <row r="886" spans="2:65" s="13" customFormat="1" ht="11.25">
      <c r="B886" s="157"/>
      <c r="D886" s="151" t="s">
        <v>211</v>
      </c>
      <c r="E886" s="158" t="s">
        <v>19</v>
      </c>
      <c r="F886" s="159" t="s">
        <v>1232</v>
      </c>
      <c r="H886" s="160">
        <v>1.05</v>
      </c>
      <c r="I886" s="161"/>
      <c r="L886" s="157"/>
      <c r="M886" s="162"/>
      <c r="T886" s="163"/>
      <c r="AT886" s="158" t="s">
        <v>211</v>
      </c>
      <c r="AU886" s="158" t="s">
        <v>81</v>
      </c>
      <c r="AV886" s="13" t="s">
        <v>81</v>
      </c>
      <c r="AW886" s="13" t="s">
        <v>33</v>
      </c>
      <c r="AX886" s="13" t="s">
        <v>72</v>
      </c>
      <c r="AY886" s="158" t="s">
        <v>125</v>
      </c>
    </row>
    <row r="887" spans="2:65" s="12" customFormat="1" ht="11.25">
      <c r="B887" s="150"/>
      <c r="D887" s="151" t="s">
        <v>211</v>
      </c>
      <c r="E887" s="152" t="s">
        <v>19</v>
      </c>
      <c r="F887" s="153" t="s">
        <v>832</v>
      </c>
      <c r="H887" s="152" t="s">
        <v>19</v>
      </c>
      <c r="I887" s="154"/>
      <c r="L887" s="150"/>
      <c r="M887" s="155"/>
      <c r="T887" s="156"/>
      <c r="AT887" s="152" t="s">
        <v>211</v>
      </c>
      <c r="AU887" s="152" t="s">
        <v>81</v>
      </c>
      <c r="AV887" s="12" t="s">
        <v>79</v>
      </c>
      <c r="AW887" s="12" t="s">
        <v>33</v>
      </c>
      <c r="AX887" s="12" t="s">
        <v>72</v>
      </c>
      <c r="AY887" s="152" t="s">
        <v>125</v>
      </c>
    </row>
    <row r="888" spans="2:65" s="13" customFormat="1" ht="11.25">
      <c r="B888" s="157"/>
      <c r="D888" s="151" t="s">
        <v>211</v>
      </c>
      <c r="E888" s="158" t="s">
        <v>19</v>
      </c>
      <c r="F888" s="159" t="s">
        <v>1234</v>
      </c>
      <c r="H888" s="160">
        <v>34.200000000000003</v>
      </c>
      <c r="I888" s="161"/>
      <c r="L888" s="157"/>
      <c r="M888" s="162"/>
      <c r="T888" s="163"/>
      <c r="AT888" s="158" t="s">
        <v>211</v>
      </c>
      <c r="AU888" s="158" t="s">
        <v>81</v>
      </c>
      <c r="AV888" s="13" t="s">
        <v>81</v>
      </c>
      <c r="AW888" s="13" t="s">
        <v>33</v>
      </c>
      <c r="AX888" s="13" t="s">
        <v>72</v>
      </c>
      <c r="AY888" s="158" t="s">
        <v>125</v>
      </c>
    </row>
    <row r="889" spans="2:65" s="13" customFormat="1" ht="11.25">
      <c r="B889" s="157"/>
      <c r="D889" s="151" t="s">
        <v>211</v>
      </c>
      <c r="E889" s="158" t="s">
        <v>19</v>
      </c>
      <c r="F889" s="159" t="s">
        <v>1232</v>
      </c>
      <c r="H889" s="160">
        <v>1.05</v>
      </c>
      <c r="I889" s="161"/>
      <c r="L889" s="157"/>
      <c r="M889" s="162"/>
      <c r="T889" s="163"/>
      <c r="AT889" s="158" t="s">
        <v>211</v>
      </c>
      <c r="AU889" s="158" t="s">
        <v>81</v>
      </c>
      <c r="AV889" s="13" t="s">
        <v>81</v>
      </c>
      <c r="AW889" s="13" t="s">
        <v>33</v>
      </c>
      <c r="AX889" s="13" t="s">
        <v>72</v>
      </c>
      <c r="AY889" s="158" t="s">
        <v>125</v>
      </c>
    </row>
    <row r="890" spans="2:65" s="14" customFormat="1" ht="11.25">
      <c r="B890" s="164"/>
      <c r="D890" s="151" t="s">
        <v>211</v>
      </c>
      <c r="E890" s="165" t="s">
        <v>19</v>
      </c>
      <c r="F890" s="166" t="s">
        <v>229</v>
      </c>
      <c r="H890" s="167">
        <v>91.95</v>
      </c>
      <c r="I890" s="168"/>
      <c r="L890" s="164"/>
      <c r="M890" s="169"/>
      <c r="T890" s="170"/>
      <c r="AT890" s="165" t="s">
        <v>211</v>
      </c>
      <c r="AU890" s="165" t="s">
        <v>81</v>
      </c>
      <c r="AV890" s="14" t="s">
        <v>143</v>
      </c>
      <c r="AW890" s="14" t="s">
        <v>33</v>
      </c>
      <c r="AX890" s="14" t="s">
        <v>79</v>
      </c>
      <c r="AY890" s="165" t="s">
        <v>125</v>
      </c>
    </row>
    <row r="891" spans="2:65" s="1" customFormat="1" ht="37.9" customHeight="1">
      <c r="B891" s="33"/>
      <c r="C891" s="128" t="s">
        <v>1235</v>
      </c>
      <c r="D891" s="128" t="s">
        <v>128</v>
      </c>
      <c r="E891" s="129" t="s">
        <v>1236</v>
      </c>
      <c r="F891" s="130" t="s">
        <v>1237</v>
      </c>
      <c r="G891" s="131" t="s">
        <v>1055</v>
      </c>
      <c r="H891" s="189"/>
      <c r="I891" s="133"/>
      <c r="J891" s="134">
        <f>ROUND(I891*H891,2)</f>
        <v>0</v>
      </c>
      <c r="K891" s="130" t="s">
        <v>207</v>
      </c>
      <c r="L891" s="33"/>
      <c r="M891" s="135" t="s">
        <v>19</v>
      </c>
      <c r="N891" s="136" t="s">
        <v>43</v>
      </c>
      <c r="P891" s="137">
        <f>O891*H891</f>
        <v>0</v>
      </c>
      <c r="Q891" s="137">
        <v>0</v>
      </c>
      <c r="R891" s="137">
        <f>Q891*H891</f>
        <v>0</v>
      </c>
      <c r="S891" s="137">
        <v>0</v>
      </c>
      <c r="T891" s="138">
        <f>S891*H891</f>
        <v>0</v>
      </c>
      <c r="AR891" s="139" t="s">
        <v>299</v>
      </c>
      <c r="AT891" s="139" t="s">
        <v>128</v>
      </c>
      <c r="AU891" s="139" t="s">
        <v>81</v>
      </c>
      <c r="AY891" s="18" t="s">
        <v>125</v>
      </c>
      <c r="BE891" s="140">
        <f>IF(N891="základní",J891,0)</f>
        <v>0</v>
      </c>
      <c r="BF891" s="140">
        <f>IF(N891="snížená",J891,0)</f>
        <v>0</v>
      </c>
      <c r="BG891" s="140">
        <f>IF(N891="zákl. přenesená",J891,0)</f>
        <v>0</v>
      </c>
      <c r="BH891" s="140">
        <f>IF(N891="sníž. přenesená",J891,0)</f>
        <v>0</v>
      </c>
      <c r="BI891" s="140">
        <f>IF(N891="nulová",J891,0)</f>
        <v>0</v>
      </c>
      <c r="BJ891" s="18" t="s">
        <v>79</v>
      </c>
      <c r="BK891" s="140">
        <f>ROUND(I891*H891,2)</f>
        <v>0</v>
      </c>
      <c r="BL891" s="18" t="s">
        <v>299</v>
      </c>
      <c r="BM891" s="139" t="s">
        <v>1238</v>
      </c>
    </row>
    <row r="892" spans="2:65" s="1" customFormat="1" ht="11.25">
      <c r="B892" s="33"/>
      <c r="D892" s="146" t="s">
        <v>209</v>
      </c>
      <c r="F892" s="147" t="s">
        <v>1239</v>
      </c>
      <c r="I892" s="148"/>
      <c r="L892" s="33"/>
      <c r="M892" s="149"/>
      <c r="T892" s="54"/>
      <c r="AT892" s="18" t="s">
        <v>209</v>
      </c>
      <c r="AU892" s="18" t="s">
        <v>81</v>
      </c>
    </row>
    <row r="893" spans="2:65" s="11" customFormat="1" ht="22.9" customHeight="1">
      <c r="B893" s="116"/>
      <c r="D893" s="117" t="s">
        <v>71</v>
      </c>
      <c r="E893" s="126" t="s">
        <v>1240</v>
      </c>
      <c r="F893" s="126" t="s">
        <v>1241</v>
      </c>
      <c r="I893" s="119"/>
      <c r="J893" s="127">
        <f>BK893</f>
        <v>0</v>
      </c>
      <c r="L893" s="116"/>
      <c r="M893" s="121"/>
      <c r="P893" s="122">
        <f>SUM(P894:P920)</f>
        <v>0</v>
      </c>
      <c r="R893" s="122">
        <f>SUM(R894:R920)</f>
        <v>0.38456800000000002</v>
      </c>
      <c r="T893" s="123">
        <f>SUM(T894:T920)</f>
        <v>0.50186439999999999</v>
      </c>
      <c r="AR893" s="117" t="s">
        <v>81</v>
      </c>
      <c r="AT893" s="124" t="s">
        <v>71</v>
      </c>
      <c r="AU893" s="124" t="s">
        <v>79</v>
      </c>
      <c r="AY893" s="117" t="s">
        <v>125</v>
      </c>
      <c r="BK893" s="125">
        <f>SUM(BK894:BK920)</f>
        <v>0</v>
      </c>
    </row>
    <row r="894" spans="2:65" s="1" customFormat="1" ht="16.5" customHeight="1">
      <c r="B894" s="33"/>
      <c r="C894" s="128" t="s">
        <v>1242</v>
      </c>
      <c r="D894" s="128" t="s">
        <v>128</v>
      </c>
      <c r="E894" s="129" t="s">
        <v>1243</v>
      </c>
      <c r="F894" s="130" t="s">
        <v>1244</v>
      </c>
      <c r="G894" s="131" t="s">
        <v>206</v>
      </c>
      <c r="H894" s="132">
        <v>2.61</v>
      </c>
      <c r="I894" s="133"/>
      <c r="J894" s="134">
        <f>ROUND(I894*H894,2)</f>
        <v>0</v>
      </c>
      <c r="K894" s="130" t="s">
        <v>207</v>
      </c>
      <c r="L894" s="33"/>
      <c r="M894" s="135" t="s">
        <v>19</v>
      </c>
      <c r="N894" s="136" t="s">
        <v>43</v>
      </c>
      <c r="P894" s="137">
        <f>O894*H894</f>
        <v>0</v>
      </c>
      <c r="Q894" s="137">
        <v>0</v>
      </c>
      <c r="R894" s="137">
        <f>Q894*H894</f>
        <v>0</v>
      </c>
      <c r="S894" s="137">
        <v>5.94E-3</v>
      </c>
      <c r="T894" s="138">
        <f>S894*H894</f>
        <v>1.5503399999999999E-2</v>
      </c>
      <c r="AR894" s="139" t="s">
        <v>299</v>
      </c>
      <c r="AT894" s="139" t="s">
        <v>128</v>
      </c>
      <c r="AU894" s="139" t="s">
        <v>81</v>
      </c>
      <c r="AY894" s="18" t="s">
        <v>125</v>
      </c>
      <c r="BE894" s="140">
        <f>IF(N894="základní",J894,0)</f>
        <v>0</v>
      </c>
      <c r="BF894" s="140">
        <f>IF(N894="snížená",J894,0)</f>
        <v>0</v>
      </c>
      <c r="BG894" s="140">
        <f>IF(N894="zákl. přenesená",J894,0)</f>
        <v>0</v>
      </c>
      <c r="BH894" s="140">
        <f>IF(N894="sníž. přenesená",J894,0)</f>
        <v>0</v>
      </c>
      <c r="BI894" s="140">
        <f>IF(N894="nulová",J894,0)</f>
        <v>0</v>
      </c>
      <c r="BJ894" s="18" t="s">
        <v>79</v>
      </c>
      <c r="BK894" s="140">
        <f>ROUND(I894*H894,2)</f>
        <v>0</v>
      </c>
      <c r="BL894" s="18" t="s">
        <v>299</v>
      </c>
      <c r="BM894" s="139" t="s">
        <v>1245</v>
      </c>
    </row>
    <row r="895" spans="2:65" s="1" customFormat="1" ht="11.25">
      <c r="B895" s="33"/>
      <c r="D895" s="146" t="s">
        <v>209</v>
      </c>
      <c r="F895" s="147" t="s">
        <v>1246</v>
      </c>
      <c r="I895" s="148"/>
      <c r="L895" s="33"/>
      <c r="M895" s="149"/>
      <c r="T895" s="54"/>
      <c r="AT895" s="18" t="s">
        <v>209</v>
      </c>
      <c r="AU895" s="18" t="s">
        <v>81</v>
      </c>
    </row>
    <row r="896" spans="2:65" s="12" customFormat="1" ht="11.25">
      <c r="B896" s="150"/>
      <c r="D896" s="151" t="s">
        <v>211</v>
      </c>
      <c r="E896" s="152" t="s">
        <v>19</v>
      </c>
      <c r="F896" s="153" t="s">
        <v>1247</v>
      </c>
      <c r="H896" s="152" t="s">
        <v>19</v>
      </c>
      <c r="I896" s="154"/>
      <c r="L896" s="150"/>
      <c r="M896" s="155"/>
      <c r="T896" s="156"/>
      <c r="AT896" s="152" t="s">
        <v>211</v>
      </c>
      <c r="AU896" s="152" t="s">
        <v>81</v>
      </c>
      <c r="AV896" s="12" t="s">
        <v>79</v>
      </c>
      <c r="AW896" s="12" t="s">
        <v>33</v>
      </c>
      <c r="AX896" s="12" t="s">
        <v>72</v>
      </c>
      <c r="AY896" s="152" t="s">
        <v>125</v>
      </c>
    </row>
    <row r="897" spans="2:65" s="13" customFormat="1" ht="11.25">
      <c r="B897" s="157"/>
      <c r="D897" s="151" t="s">
        <v>211</v>
      </c>
      <c r="E897" s="158" t="s">
        <v>19</v>
      </c>
      <c r="F897" s="159" t="s">
        <v>1248</v>
      </c>
      <c r="H897" s="160">
        <v>2.61</v>
      </c>
      <c r="I897" s="161"/>
      <c r="L897" s="157"/>
      <c r="M897" s="162"/>
      <c r="T897" s="163"/>
      <c r="AT897" s="158" t="s">
        <v>211</v>
      </c>
      <c r="AU897" s="158" t="s">
        <v>81</v>
      </c>
      <c r="AV897" s="13" t="s">
        <v>81</v>
      </c>
      <c r="AW897" s="13" t="s">
        <v>33</v>
      </c>
      <c r="AX897" s="13" t="s">
        <v>79</v>
      </c>
      <c r="AY897" s="158" t="s">
        <v>125</v>
      </c>
    </row>
    <row r="898" spans="2:65" s="1" customFormat="1" ht="16.5" customHeight="1">
      <c r="B898" s="33"/>
      <c r="C898" s="128" t="s">
        <v>1249</v>
      </c>
      <c r="D898" s="128" t="s">
        <v>128</v>
      </c>
      <c r="E898" s="129" t="s">
        <v>1250</v>
      </c>
      <c r="F898" s="130" t="s">
        <v>1251</v>
      </c>
      <c r="G898" s="131" t="s">
        <v>323</v>
      </c>
      <c r="H898" s="132">
        <v>121.8</v>
      </c>
      <c r="I898" s="133"/>
      <c r="J898" s="134">
        <f>ROUND(I898*H898,2)</f>
        <v>0</v>
      </c>
      <c r="K898" s="130" t="s">
        <v>207</v>
      </c>
      <c r="L898" s="33"/>
      <c r="M898" s="135" t="s">
        <v>19</v>
      </c>
      <c r="N898" s="136" t="s">
        <v>43</v>
      </c>
      <c r="P898" s="137">
        <f>O898*H898</f>
        <v>0</v>
      </c>
      <c r="Q898" s="137">
        <v>0</v>
      </c>
      <c r="R898" s="137">
        <f>Q898*H898</f>
        <v>0</v>
      </c>
      <c r="S898" s="137">
        <v>1.67E-3</v>
      </c>
      <c r="T898" s="138">
        <f>S898*H898</f>
        <v>0.203406</v>
      </c>
      <c r="AR898" s="139" t="s">
        <v>299</v>
      </c>
      <c r="AT898" s="139" t="s">
        <v>128</v>
      </c>
      <c r="AU898" s="139" t="s">
        <v>81</v>
      </c>
      <c r="AY898" s="18" t="s">
        <v>125</v>
      </c>
      <c r="BE898" s="140">
        <f>IF(N898="základní",J898,0)</f>
        <v>0</v>
      </c>
      <c r="BF898" s="140">
        <f>IF(N898="snížená",J898,0)</f>
        <v>0</v>
      </c>
      <c r="BG898" s="140">
        <f>IF(N898="zákl. přenesená",J898,0)</f>
        <v>0</v>
      </c>
      <c r="BH898" s="140">
        <f>IF(N898="sníž. přenesená",J898,0)</f>
        <v>0</v>
      </c>
      <c r="BI898" s="140">
        <f>IF(N898="nulová",J898,0)</f>
        <v>0</v>
      </c>
      <c r="BJ898" s="18" t="s">
        <v>79</v>
      </c>
      <c r="BK898" s="140">
        <f>ROUND(I898*H898,2)</f>
        <v>0</v>
      </c>
      <c r="BL898" s="18" t="s">
        <v>299</v>
      </c>
      <c r="BM898" s="139" t="s">
        <v>1252</v>
      </c>
    </row>
    <row r="899" spans="2:65" s="1" customFormat="1" ht="11.25">
      <c r="B899" s="33"/>
      <c r="D899" s="146" t="s">
        <v>209</v>
      </c>
      <c r="F899" s="147" t="s">
        <v>1253</v>
      </c>
      <c r="I899" s="148"/>
      <c r="L899" s="33"/>
      <c r="M899" s="149"/>
      <c r="T899" s="54"/>
      <c r="AT899" s="18" t="s">
        <v>209</v>
      </c>
      <c r="AU899" s="18" t="s">
        <v>81</v>
      </c>
    </row>
    <row r="900" spans="2:65" s="13" customFormat="1" ht="11.25">
      <c r="B900" s="157"/>
      <c r="D900" s="151" t="s">
        <v>211</v>
      </c>
      <c r="E900" s="158" t="s">
        <v>19</v>
      </c>
      <c r="F900" s="159" t="s">
        <v>658</v>
      </c>
      <c r="H900" s="160">
        <v>121.8</v>
      </c>
      <c r="I900" s="161"/>
      <c r="L900" s="157"/>
      <c r="M900" s="162"/>
      <c r="T900" s="163"/>
      <c r="AT900" s="158" t="s">
        <v>211</v>
      </c>
      <c r="AU900" s="158" t="s">
        <v>81</v>
      </c>
      <c r="AV900" s="13" t="s">
        <v>81</v>
      </c>
      <c r="AW900" s="13" t="s">
        <v>33</v>
      </c>
      <c r="AX900" s="13" t="s">
        <v>79</v>
      </c>
      <c r="AY900" s="158" t="s">
        <v>125</v>
      </c>
    </row>
    <row r="901" spans="2:65" s="1" customFormat="1" ht="16.5" customHeight="1">
      <c r="B901" s="33"/>
      <c r="C901" s="128" t="s">
        <v>1254</v>
      </c>
      <c r="D901" s="128" t="s">
        <v>128</v>
      </c>
      <c r="E901" s="129" t="s">
        <v>1255</v>
      </c>
      <c r="F901" s="130" t="s">
        <v>1256</v>
      </c>
      <c r="G901" s="131" t="s">
        <v>323</v>
      </c>
      <c r="H901" s="132">
        <v>8</v>
      </c>
      <c r="I901" s="133"/>
      <c r="J901" s="134">
        <f>ROUND(I901*H901,2)</f>
        <v>0</v>
      </c>
      <c r="K901" s="130" t="s">
        <v>207</v>
      </c>
      <c r="L901" s="33"/>
      <c r="M901" s="135" t="s">
        <v>19</v>
      </c>
      <c r="N901" s="136" t="s">
        <v>43</v>
      </c>
      <c r="P901" s="137">
        <f>O901*H901</f>
        <v>0</v>
      </c>
      <c r="Q901" s="137">
        <v>0</v>
      </c>
      <c r="R901" s="137">
        <f>Q901*H901</f>
        <v>0</v>
      </c>
      <c r="S901" s="137">
        <v>2.2300000000000002E-3</v>
      </c>
      <c r="T901" s="138">
        <f>S901*H901</f>
        <v>1.7840000000000002E-2</v>
      </c>
      <c r="AR901" s="139" t="s">
        <v>299</v>
      </c>
      <c r="AT901" s="139" t="s">
        <v>128</v>
      </c>
      <c r="AU901" s="139" t="s">
        <v>81</v>
      </c>
      <c r="AY901" s="18" t="s">
        <v>125</v>
      </c>
      <c r="BE901" s="140">
        <f>IF(N901="základní",J901,0)</f>
        <v>0</v>
      </c>
      <c r="BF901" s="140">
        <f>IF(N901="snížená",J901,0)</f>
        <v>0</v>
      </c>
      <c r="BG901" s="140">
        <f>IF(N901="zákl. přenesená",J901,0)</f>
        <v>0</v>
      </c>
      <c r="BH901" s="140">
        <f>IF(N901="sníž. přenesená",J901,0)</f>
        <v>0</v>
      </c>
      <c r="BI901" s="140">
        <f>IF(N901="nulová",J901,0)</f>
        <v>0</v>
      </c>
      <c r="BJ901" s="18" t="s">
        <v>79</v>
      </c>
      <c r="BK901" s="140">
        <f>ROUND(I901*H901,2)</f>
        <v>0</v>
      </c>
      <c r="BL901" s="18" t="s">
        <v>299</v>
      </c>
      <c r="BM901" s="139" t="s">
        <v>1257</v>
      </c>
    </row>
    <row r="902" spans="2:65" s="1" customFormat="1" ht="11.25">
      <c r="B902" s="33"/>
      <c r="D902" s="146" t="s">
        <v>209</v>
      </c>
      <c r="F902" s="147" t="s">
        <v>1258</v>
      </c>
      <c r="I902" s="148"/>
      <c r="L902" s="33"/>
      <c r="M902" s="149"/>
      <c r="T902" s="54"/>
      <c r="AT902" s="18" t="s">
        <v>209</v>
      </c>
      <c r="AU902" s="18" t="s">
        <v>81</v>
      </c>
    </row>
    <row r="903" spans="2:65" s="13" customFormat="1" ht="11.25">
      <c r="B903" s="157"/>
      <c r="D903" s="151" t="s">
        <v>211</v>
      </c>
      <c r="E903" s="158" t="s">
        <v>19</v>
      </c>
      <c r="F903" s="159" t="s">
        <v>1259</v>
      </c>
      <c r="H903" s="160">
        <v>8</v>
      </c>
      <c r="I903" s="161"/>
      <c r="L903" s="157"/>
      <c r="M903" s="162"/>
      <c r="T903" s="163"/>
      <c r="AT903" s="158" t="s">
        <v>211</v>
      </c>
      <c r="AU903" s="158" t="s">
        <v>81</v>
      </c>
      <c r="AV903" s="13" t="s">
        <v>81</v>
      </c>
      <c r="AW903" s="13" t="s">
        <v>33</v>
      </c>
      <c r="AX903" s="13" t="s">
        <v>79</v>
      </c>
      <c r="AY903" s="158" t="s">
        <v>125</v>
      </c>
    </row>
    <row r="904" spans="2:65" s="1" customFormat="1" ht="16.5" customHeight="1">
      <c r="B904" s="33"/>
      <c r="C904" s="128" t="s">
        <v>1260</v>
      </c>
      <c r="D904" s="128" t="s">
        <v>128</v>
      </c>
      <c r="E904" s="129" t="s">
        <v>1261</v>
      </c>
      <c r="F904" s="130" t="s">
        <v>1262</v>
      </c>
      <c r="G904" s="131" t="s">
        <v>323</v>
      </c>
      <c r="H904" s="132">
        <v>2.9</v>
      </c>
      <c r="I904" s="133"/>
      <c r="J904" s="134">
        <f>ROUND(I904*H904,2)</f>
        <v>0</v>
      </c>
      <c r="K904" s="130" t="s">
        <v>207</v>
      </c>
      <c r="L904" s="33"/>
      <c r="M904" s="135" t="s">
        <v>19</v>
      </c>
      <c r="N904" s="136" t="s">
        <v>43</v>
      </c>
      <c r="P904" s="137">
        <f>O904*H904</f>
        <v>0</v>
      </c>
      <c r="Q904" s="137">
        <v>0</v>
      </c>
      <c r="R904" s="137">
        <f>Q904*H904</f>
        <v>0</v>
      </c>
      <c r="S904" s="137">
        <v>1.75E-3</v>
      </c>
      <c r="T904" s="138">
        <f>S904*H904</f>
        <v>5.0749999999999997E-3</v>
      </c>
      <c r="AR904" s="139" t="s">
        <v>299</v>
      </c>
      <c r="AT904" s="139" t="s">
        <v>128</v>
      </c>
      <c r="AU904" s="139" t="s">
        <v>81</v>
      </c>
      <c r="AY904" s="18" t="s">
        <v>125</v>
      </c>
      <c r="BE904" s="140">
        <f>IF(N904="základní",J904,0)</f>
        <v>0</v>
      </c>
      <c r="BF904" s="140">
        <f>IF(N904="snížená",J904,0)</f>
        <v>0</v>
      </c>
      <c r="BG904" s="140">
        <f>IF(N904="zákl. přenesená",J904,0)</f>
        <v>0</v>
      </c>
      <c r="BH904" s="140">
        <f>IF(N904="sníž. přenesená",J904,0)</f>
        <v>0</v>
      </c>
      <c r="BI904" s="140">
        <f>IF(N904="nulová",J904,0)</f>
        <v>0</v>
      </c>
      <c r="BJ904" s="18" t="s">
        <v>79</v>
      </c>
      <c r="BK904" s="140">
        <f>ROUND(I904*H904,2)</f>
        <v>0</v>
      </c>
      <c r="BL904" s="18" t="s">
        <v>299</v>
      </c>
      <c r="BM904" s="139" t="s">
        <v>1263</v>
      </c>
    </row>
    <row r="905" spans="2:65" s="1" customFormat="1" ht="11.25">
      <c r="B905" s="33"/>
      <c r="D905" s="146" t="s">
        <v>209</v>
      </c>
      <c r="F905" s="147" t="s">
        <v>1264</v>
      </c>
      <c r="I905" s="148"/>
      <c r="L905" s="33"/>
      <c r="M905" s="149"/>
      <c r="T905" s="54"/>
      <c r="AT905" s="18" t="s">
        <v>209</v>
      </c>
      <c r="AU905" s="18" t="s">
        <v>81</v>
      </c>
    </row>
    <row r="906" spans="2:65" s="12" customFormat="1" ht="11.25">
      <c r="B906" s="150"/>
      <c r="D906" s="151" t="s">
        <v>211</v>
      </c>
      <c r="E906" s="152" t="s">
        <v>19</v>
      </c>
      <c r="F906" s="153" t="s">
        <v>1247</v>
      </c>
      <c r="H906" s="152" t="s">
        <v>19</v>
      </c>
      <c r="I906" s="154"/>
      <c r="L906" s="150"/>
      <c r="M906" s="155"/>
      <c r="T906" s="156"/>
      <c r="AT906" s="152" t="s">
        <v>211</v>
      </c>
      <c r="AU906" s="152" t="s">
        <v>81</v>
      </c>
      <c r="AV906" s="12" t="s">
        <v>79</v>
      </c>
      <c r="AW906" s="12" t="s">
        <v>33</v>
      </c>
      <c r="AX906" s="12" t="s">
        <v>72</v>
      </c>
      <c r="AY906" s="152" t="s">
        <v>125</v>
      </c>
    </row>
    <row r="907" spans="2:65" s="13" customFormat="1" ht="11.25">
      <c r="B907" s="157"/>
      <c r="D907" s="151" t="s">
        <v>211</v>
      </c>
      <c r="E907" s="158" t="s">
        <v>19</v>
      </c>
      <c r="F907" s="159" t="s">
        <v>1265</v>
      </c>
      <c r="H907" s="160">
        <v>2.9</v>
      </c>
      <c r="I907" s="161"/>
      <c r="L907" s="157"/>
      <c r="M907" s="162"/>
      <c r="T907" s="163"/>
      <c r="AT907" s="158" t="s">
        <v>211</v>
      </c>
      <c r="AU907" s="158" t="s">
        <v>81</v>
      </c>
      <c r="AV907" s="13" t="s">
        <v>81</v>
      </c>
      <c r="AW907" s="13" t="s">
        <v>33</v>
      </c>
      <c r="AX907" s="13" t="s">
        <v>79</v>
      </c>
      <c r="AY907" s="158" t="s">
        <v>125</v>
      </c>
    </row>
    <row r="908" spans="2:65" s="1" customFormat="1" ht="16.5" customHeight="1">
      <c r="B908" s="33"/>
      <c r="C908" s="128" t="s">
        <v>1266</v>
      </c>
      <c r="D908" s="128" t="s">
        <v>128</v>
      </c>
      <c r="E908" s="129" t="s">
        <v>1267</v>
      </c>
      <c r="F908" s="130" t="s">
        <v>1268</v>
      </c>
      <c r="G908" s="131" t="s">
        <v>323</v>
      </c>
      <c r="H908" s="132">
        <v>66</v>
      </c>
      <c r="I908" s="133"/>
      <c r="J908" s="134">
        <f>ROUND(I908*H908,2)</f>
        <v>0</v>
      </c>
      <c r="K908" s="130" t="s">
        <v>207</v>
      </c>
      <c r="L908" s="33"/>
      <c r="M908" s="135" t="s">
        <v>19</v>
      </c>
      <c r="N908" s="136" t="s">
        <v>43</v>
      </c>
      <c r="P908" s="137">
        <f>O908*H908</f>
        <v>0</v>
      </c>
      <c r="Q908" s="137">
        <v>0</v>
      </c>
      <c r="R908" s="137">
        <f>Q908*H908</f>
        <v>0</v>
      </c>
      <c r="S908" s="137">
        <v>3.9399999999999999E-3</v>
      </c>
      <c r="T908" s="138">
        <f>S908*H908</f>
        <v>0.26003999999999999</v>
      </c>
      <c r="AR908" s="139" t="s">
        <v>299</v>
      </c>
      <c r="AT908" s="139" t="s">
        <v>128</v>
      </c>
      <c r="AU908" s="139" t="s">
        <v>81</v>
      </c>
      <c r="AY908" s="18" t="s">
        <v>125</v>
      </c>
      <c r="BE908" s="140">
        <f>IF(N908="základní",J908,0)</f>
        <v>0</v>
      </c>
      <c r="BF908" s="140">
        <f>IF(N908="snížená",J908,0)</f>
        <v>0</v>
      </c>
      <c r="BG908" s="140">
        <f>IF(N908="zákl. přenesená",J908,0)</f>
        <v>0</v>
      </c>
      <c r="BH908" s="140">
        <f>IF(N908="sníž. přenesená",J908,0)</f>
        <v>0</v>
      </c>
      <c r="BI908" s="140">
        <f>IF(N908="nulová",J908,0)</f>
        <v>0</v>
      </c>
      <c r="BJ908" s="18" t="s">
        <v>79</v>
      </c>
      <c r="BK908" s="140">
        <f>ROUND(I908*H908,2)</f>
        <v>0</v>
      </c>
      <c r="BL908" s="18" t="s">
        <v>299</v>
      </c>
      <c r="BM908" s="139" t="s">
        <v>1269</v>
      </c>
    </row>
    <row r="909" spans="2:65" s="1" customFormat="1" ht="11.25">
      <c r="B909" s="33"/>
      <c r="D909" s="146" t="s">
        <v>209</v>
      </c>
      <c r="F909" s="147" t="s">
        <v>1270</v>
      </c>
      <c r="I909" s="148"/>
      <c r="L909" s="33"/>
      <c r="M909" s="149"/>
      <c r="T909" s="54"/>
      <c r="AT909" s="18" t="s">
        <v>209</v>
      </c>
      <c r="AU909" s="18" t="s">
        <v>81</v>
      </c>
    </row>
    <row r="910" spans="2:65" s="13" customFormat="1" ht="11.25">
      <c r="B910" s="157"/>
      <c r="D910" s="151" t="s">
        <v>211</v>
      </c>
      <c r="E910" s="158" t="s">
        <v>19</v>
      </c>
      <c r="F910" s="159" t="s">
        <v>1271</v>
      </c>
      <c r="H910" s="160">
        <v>66</v>
      </c>
      <c r="I910" s="161"/>
      <c r="L910" s="157"/>
      <c r="M910" s="162"/>
      <c r="T910" s="163"/>
      <c r="AT910" s="158" t="s">
        <v>211</v>
      </c>
      <c r="AU910" s="158" t="s">
        <v>81</v>
      </c>
      <c r="AV910" s="13" t="s">
        <v>81</v>
      </c>
      <c r="AW910" s="13" t="s">
        <v>33</v>
      </c>
      <c r="AX910" s="13" t="s">
        <v>79</v>
      </c>
      <c r="AY910" s="158" t="s">
        <v>125</v>
      </c>
    </row>
    <row r="911" spans="2:65" s="1" customFormat="1" ht="24.2" customHeight="1">
      <c r="B911" s="33"/>
      <c r="C911" s="128" t="s">
        <v>1272</v>
      </c>
      <c r="D911" s="128" t="s">
        <v>128</v>
      </c>
      <c r="E911" s="129" t="s">
        <v>1273</v>
      </c>
      <c r="F911" s="130" t="s">
        <v>1274</v>
      </c>
      <c r="G911" s="131" t="s">
        <v>323</v>
      </c>
      <c r="H911" s="132">
        <v>8</v>
      </c>
      <c r="I911" s="133"/>
      <c r="J911" s="134">
        <f>ROUND(I911*H911,2)</f>
        <v>0</v>
      </c>
      <c r="K911" s="130" t="s">
        <v>207</v>
      </c>
      <c r="L911" s="33"/>
      <c r="M911" s="135" t="s">
        <v>19</v>
      </c>
      <c r="N911" s="136" t="s">
        <v>43</v>
      </c>
      <c r="P911" s="137">
        <f>O911*H911</f>
        <v>0</v>
      </c>
      <c r="Q911" s="137">
        <v>2E-3</v>
      </c>
      <c r="R911" s="137">
        <f>Q911*H911</f>
        <v>1.6E-2</v>
      </c>
      <c r="S911" s="137">
        <v>0</v>
      </c>
      <c r="T911" s="138">
        <f>S911*H911</f>
        <v>0</v>
      </c>
      <c r="AR911" s="139" t="s">
        <v>299</v>
      </c>
      <c r="AT911" s="139" t="s">
        <v>128</v>
      </c>
      <c r="AU911" s="139" t="s">
        <v>81</v>
      </c>
      <c r="AY911" s="18" t="s">
        <v>125</v>
      </c>
      <c r="BE911" s="140">
        <f>IF(N911="základní",J911,0)</f>
        <v>0</v>
      </c>
      <c r="BF911" s="140">
        <f>IF(N911="snížená",J911,0)</f>
        <v>0</v>
      </c>
      <c r="BG911" s="140">
        <f>IF(N911="zákl. přenesená",J911,0)</f>
        <v>0</v>
      </c>
      <c r="BH911" s="140">
        <f>IF(N911="sníž. přenesená",J911,0)</f>
        <v>0</v>
      </c>
      <c r="BI911" s="140">
        <f>IF(N911="nulová",J911,0)</f>
        <v>0</v>
      </c>
      <c r="BJ911" s="18" t="s">
        <v>79</v>
      </c>
      <c r="BK911" s="140">
        <f>ROUND(I911*H911,2)</f>
        <v>0</v>
      </c>
      <c r="BL911" s="18" t="s">
        <v>299</v>
      </c>
      <c r="BM911" s="139" t="s">
        <v>1275</v>
      </c>
    </row>
    <row r="912" spans="2:65" s="1" customFormat="1" ht="11.25">
      <c r="B912" s="33"/>
      <c r="D912" s="146" t="s">
        <v>209</v>
      </c>
      <c r="F912" s="147" t="s">
        <v>1276</v>
      </c>
      <c r="I912" s="148"/>
      <c r="L912" s="33"/>
      <c r="M912" s="149"/>
      <c r="T912" s="54"/>
      <c r="AT912" s="18" t="s">
        <v>209</v>
      </c>
      <c r="AU912" s="18" t="s">
        <v>81</v>
      </c>
    </row>
    <row r="913" spans="2:65" s="12" customFormat="1" ht="11.25">
      <c r="B913" s="150"/>
      <c r="D913" s="151" t="s">
        <v>211</v>
      </c>
      <c r="E913" s="152" t="s">
        <v>19</v>
      </c>
      <c r="F913" s="153" t="s">
        <v>1277</v>
      </c>
      <c r="H913" s="152" t="s">
        <v>19</v>
      </c>
      <c r="I913" s="154"/>
      <c r="L913" s="150"/>
      <c r="M913" s="155"/>
      <c r="T913" s="156"/>
      <c r="AT913" s="152" t="s">
        <v>211</v>
      </c>
      <c r="AU913" s="152" t="s">
        <v>81</v>
      </c>
      <c r="AV913" s="12" t="s">
        <v>79</v>
      </c>
      <c r="AW913" s="12" t="s">
        <v>33</v>
      </c>
      <c r="AX913" s="12" t="s">
        <v>72</v>
      </c>
      <c r="AY913" s="152" t="s">
        <v>125</v>
      </c>
    </row>
    <row r="914" spans="2:65" s="13" customFormat="1" ht="11.25">
      <c r="B914" s="157"/>
      <c r="D914" s="151" t="s">
        <v>211</v>
      </c>
      <c r="E914" s="158" t="s">
        <v>19</v>
      </c>
      <c r="F914" s="159" t="s">
        <v>1259</v>
      </c>
      <c r="H914" s="160">
        <v>8</v>
      </c>
      <c r="I914" s="161"/>
      <c r="L914" s="157"/>
      <c r="M914" s="162"/>
      <c r="T914" s="163"/>
      <c r="AT914" s="158" t="s">
        <v>211</v>
      </c>
      <c r="AU914" s="158" t="s">
        <v>81</v>
      </c>
      <c r="AV914" s="13" t="s">
        <v>81</v>
      </c>
      <c r="AW914" s="13" t="s">
        <v>33</v>
      </c>
      <c r="AX914" s="13" t="s">
        <v>79</v>
      </c>
      <c r="AY914" s="158" t="s">
        <v>125</v>
      </c>
    </row>
    <row r="915" spans="2:65" s="1" customFormat="1" ht="24.2" customHeight="1">
      <c r="B915" s="33"/>
      <c r="C915" s="128" t="s">
        <v>1278</v>
      </c>
      <c r="D915" s="128" t="s">
        <v>128</v>
      </c>
      <c r="E915" s="129" t="s">
        <v>1279</v>
      </c>
      <c r="F915" s="130" t="s">
        <v>1280</v>
      </c>
      <c r="G915" s="131" t="s">
        <v>323</v>
      </c>
      <c r="H915" s="132">
        <v>121.8</v>
      </c>
      <c r="I915" s="133"/>
      <c r="J915" s="134">
        <f>ROUND(I915*H915,2)</f>
        <v>0</v>
      </c>
      <c r="K915" s="130" t="s">
        <v>19</v>
      </c>
      <c r="L915" s="33"/>
      <c r="M915" s="135" t="s">
        <v>19</v>
      </c>
      <c r="N915" s="136" t="s">
        <v>43</v>
      </c>
      <c r="P915" s="137">
        <f>O915*H915</f>
        <v>0</v>
      </c>
      <c r="Q915" s="137">
        <v>1.4599999999999999E-3</v>
      </c>
      <c r="R915" s="137">
        <f>Q915*H915</f>
        <v>0.17782799999999999</v>
      </c>
      <c r="S915" s="137">
        <v>0</v>
      </c>
      <c r="T915" s="138">
        <f>S915*H915</f>
        <v>0</v>
      </c>
      <c r="AR915" s="139" t="s">
        <v>299</v>
      </c>
      <c r="AT915" s="139" t="s">
        <v>128</v>
      </c>
      <c r="AU915" s="139" t="s">
        <v>81</v>
      </c>
      <c r="AY915" s="18" t="s">
        <v>125</v>
      </c>
      <c r="BE915" s="140">
        <f>IF(N915="základní",J915,0)</f>
        <v>0</v>
      </c>
      <c r="BF915" s="140">
        <f>IF(N915="snížená",J915,0)</f>
        <v>0</v>
      </c>
      <c r="BG915" s="140">
        <f>IF(N915="zákl. přenesená",J915,0)</f>
        <v>0</v>
      </c>
      <c r="BH915" s="140">
        <f>IF(N915="sníž. přenesená",J915,0)</f>
        <v>0</v>
      </c>
      <c r="BI915" s="140">
        <f>IF(N915="nulová",J915,0)</f>
        <v>0</v>
      </c>
      <c r="BJ915" s="18" t="s">
        <v>79</v>
      </c>
      <c r="BK915" s="140">
        <f>ROUND(I915*H915,2)</f>
        <v>0</v>
      </c>
      <c r="BL915" s="18" t="s">
        <v>299</v>
      </c>
      <c r="BM915" s="139" t="s">
        <v>1281</v>
      </c>
    </row>
    <row r="916" spans="2:65" s="13" customFormat="1" ht="11.25">
      <c r="B916" s="157"/>
      <c r="D916" s="151" t="s">
        <v>211</v>
      </c>
      <c r="E916" s="158" t="s">
        <v>19</v>
      </c>
      <c r="F916" s="159" t="s">
        <v>658</v>
      </c>
      <c r="H916" s="160">
        <v>121.8</v>
      </c>
      <c r="I916" s="161"/>
      <c r="L916" s="157"/>
      <c r="M916" s="162"/>
      <c r="T916" s="163"/>
      <c r="AT916" s="158" t="s">
        <v>211</v>
      </c>
      <c r="AU916" s="158" t="s">
        <v>81</v>
      </c>
      <c r="AV916" s="13" t="s">
        <v>81</v>
      </c>
      <c r="AW916" s="13" t="s">
        <v>33</v>
      </c>
      <c r="AX916" s="13" t="s">
        <v>79</v>
      </c>
      <c r="AY916" s="158" t="s">
        <v>125</v>
      </c>
    </row>
    <row r="917" spans="2:65" s="1" customFormat="1" ht="21.75" customHeight="1">
      <c r="B917" s="33"/>
      <c r="C917" s="128" t="s">
        <v>1282</v>
      </c>
      <c r="D917" s="128" t="s">
        <v>128</v>
      </c>
      <c r="E917" s="129" t="s">
        <v>1283</v>
      </c>
      <c r="F917" s="130" t="s">
        <v>1284</v>
      </c>
      <c r="G917" s="131" t="s">
        <v>323</v>
      </c>
      <c r="H917" s="132">
        <v>66</v>
      </c>
      <c r="I917" s="133"/>
      <c r="J917" s="134">
        <f>ROUND(I917*H917,2)</f>
        <v>0</v>
      </c>
      <c r="K917" s="130" t="s">
        <v>207</v>
      </c>
      <c r="L917" s="33"/>
      <c r="M917" s="135" t="s">
        <v>19</v>
      </c>
      <c r="N917" s="136" t="s">
        <v>43</v>
      </c>
      <c r="P917" s="137">
        <f>O917*H917</f>
        <v>0</v>
      </c>
      <c r="Q917" s="137">
        <v>2.8900000000000002E-3</v>
      </c>
      <c r="R917" s="137">
        <f>Q917*H917</f>
        <v>0.19074000000000002</v>
      </c>
      <c r="S917" s="137">
        <v>0</v>
      </c>
      <c r="T917" s="138">
        <f>S917*H917</f>
        <v>0</v>
      </c>
      <c r="AR917" s="139" t="s">
        <v>299</v>
      </c>
      <c r="AT917" s="139" t="s">
        <v>128</v>
      </c>
      <c r="AU917" s="139" t="s">
        <v>81</v>
      </c>
      <c r="AY917" s="18" t="s">
        <v>125</v>
      </c>
      <c r="BE917" s="140">
        <f>IF(N917="základní",J917,0)</f>
        <v>0</v>
      </c>
      <c r="BF917" s="140">
        <f>IF(N917="snížená",J917,0)</f>
        <v>0</v>
      </c>
      <c r="BG917" s="140">
        <f>IF(N917="zákl. přenesená",J917,0)</f>
        <v>0</v>
      </c>
      <c r="BH917" s="140">
        <f>IF(N917="sníž. přenesená",J917,0)</f>
        <v>0</v>
      </c>
      <c r="BI917" s="140">
        <f>IF(N917="nulová",J917,0)</f>
        <v>0</v>
      </c>
      <c r="BJ917" s="18" t="s">
        <v>79</v>
      </c>
      <c r="BK917" s="140">
        <f>ROUND(I917*H917,2)</f>
        <v>0</v>
      </c>
      <c r="BL917" s="18" t="s">
        <v>299</v>
      </c>
      <c r="BM917" s="139" t="s">
        <v>1285</v>
      </c>
    </row>
    <row r="918" spans="2:65" s="1" customFormat="1" ht="11.25">
      <c r="B918" s="33"/>
      <c r="D918" s="146" t="s">
        <v>209</v>
      </c>
      <c r="F918" s="147" t="s">
        <v>1286</v>
      </c>
      <c r="I918" s="148"/>
      <c r="L918" s="33"/>
      <c r="M918" s="149"/>
      <c r="T918" s="54"/>
      <c r="AT918" s="18" t="s">
        <v>209</v>
      </c>
      <c r="AU918" s="18" t="s">
        <v>81</v>
      </c>
    </row>
    <row r="919" spans="2:65" s="1" customFormat="1" ht="24.2" customHeight="1">
      <c r="B919" s="33"/>
      <c r="C919" s="128" t="s">
        <v>1287</v>
      </c>
      <c r="D919" s="128" t="s">
        <v>128</v>
      </c>
      <c r="E919" s="129" t="s">
        <v>1288</v>
      </c>
      <c r="F919" s="130" t="s">
        <v>1289</v>
      </c>
      <c r="G919" s="131" t="s">
        <v>1055</v>
      </c>
      <c r="H919" s="189"/>
      <c r="I919" s="133"/>
      <c r="J919" s="134">
        <f>ROUND(I919*H919,2)</f>
        <v>0</v>
      </c>
      <c r="K919" s="130" t="s">
        <v>207</v>
      </c>
      <c r="L919" s="33"/>
      <c r="M919" s="135" t="s">
        <v>19</v>
      </c>
      <c r="N919" s="136" t="s">
        <v>43</v>
      </c>
      <c r="P919" s="137">
        <f>O919*H919</f>
        <v>0</v>
      </c>
      <c r="Q919" s="137">
        <v>0</v>
      </c>
      <c r="R919" s="137">
        <f>Q919*H919</f>
        <v>0</v>
      </c>
      <c r="S919" s="137">
        <v>0</v>
      </c>
      <c r="T919" s="138">
        <f>S919*H919</f>
        <v>0</v>
      </c>
      <c r="AR919" s="139" t="s">
        <v>299</v>
      </c>
      <c r="AT919" s="139" t="s">
        <v>128</v>
      </c>
      <c r="AU919" s="139" t="s">
        <v>81</v>
      </c>
      <c r="AY919" s="18" t="s">
        <v>125</v>
      </c>
      <c r="BE919" s="140">
        <f>IF(N919="základní",J919,0)</f>
        <v>0</v>
      </c>
      <c r="BF919" s="140">
        <f>IF(N919="snížená",J919,0)</f>
        <v>0</v>
      </c>
      <c r="BG919" s="140">
        <f>IF(N919="zákl. přenesená",J919,0)</f>
        <v>0</v>
      </c>
      <c r="BH919" s="140">
        <f>IF(N919="sníž. přenesená",J919,0)</f>
        <v>0</v>
      </c>
      <c r="BI919" s="140">
        <f>IF(N919="nulová",J919,0)</f>
        <v>0</v>
      </c>
      <c r="BJ919" s="18" t="s">
        <v>79</v>
      </c>
      <c r="BK919" s="140">
        <f>ROUND(I919*H919,2)</f>
        <v>0</v>
      </c>
      <c r="BL919" s="18" t="s">
        <v>299</v>
      </c>
      <c r="BM919" s="139" t="s">
        <v>1290</v>
      </c>
    </row>
    <row r="920" spans="2:65" s="1" customFormat="1" ht="11.25">
      <c r="B920" s="33"/>
      <c r="D920" s="146" t="s">
        <v>209</v>
      </c>
      <c r="F920" s="147" t="s">
        <v>1291</v>
      </c>
      <c r="I920" s="148"/>
      <c r="L920" s="33"/>
      <c r="M920" s="149"/>
      <c r="T920" s="54"/>
      <c r="AT920" s="18" t="s">
        <v>209</v>
      </c>
      <c r="AU920" s="18" t="s">
        <v>81</v>
      </c>
    </row>
    <row r="921" spans="2:65" s="11" customFormat="1" ht="22.9" customHeight="1">
      <c r="B921" s="116"/>
      <c r="D921" s="117" t="s">
        <v>71</v>
      </c>
      <c r="E921" s="126" t="s">
        <v>1292</v>
      </c>
      <c r="F921" s="126" t="s">
        <v>1293</v>
      </c>
      <c r="I921" s="119"/>
      <c r="J921" s="127">
        <f>BK921</f>
        <v>0</v>
      </c>
      <c r="L921" s="116"/>
      <c r="M921" s="121"/>
      <c r="P921" s="122">
        <f>SUM(P922:P1015)</f>
        <v>0</v>
      </c>
      <c r="R921" s="122">
        <f>SUM(R922:R1015)</f>
        <v>0.80830679999999999</v>
      </c>
      <c r="T921" s="123">
        <f>SUM(T922:T1015)</f>
        <v>1.008524</v>
      </c>
      <c r="AR921" s="117" t="s">
        <v>81</v>
      </c>
      <c r="AT921" s="124" t="s">
        <v>71</v>
      </c>
      <c r="AU921" s="124" t="s">
        <v>79</v>
      </c>
      <c r="AY921" s="117" t="s">
        <v>125</v>
      </c>
      <c r="BK921" s="125">
        <f>SUM(BK922:BK1015)</f>
        <v>0</v>
      </c>
    </row>
    <row r="922" spans="2:65" s="1" customFormat="1" ht="21.75" customHeight="1">
      <c r="B922" s="33"/>
      <c r="C922" s="128" t="s">
        <v>1294</v>
      </c>
      <c r="D922" s="128" t="s">
        <v>128</v>
      </c>
      <c r="E922" s="129" t="s">
        <v>1295</v>
      </c>
      <c r="F922" s="130" t="s">
        <v>1296</v>
      </c>
      <c r="G922" s="131" t="s">
        <v>295</v>
      </c>
      <c r="H922" s="132">
        <v>19</v>
      </c>
      <c r="I922" s="133"/>
      <c r="J922" s="134">
        <f>ROUND(I922*H922,2)</f>
        <v>0</v>
      </c>
      <c r="K922" s="130" t="s">
        <v>207</v>
      </c>
      <c r="L922" s="33"/>
      <c r="M922" s="135" t="s">
        <v>19</v>
      </c>
      <c r="N922" s="136" t="s">
        <v>43</v>
      </c>
      <c r="P922" s="137">
        <f>O922*H922</f>
        <v>0</v>
      </c>
      <c r="Q922" s="137">
        <v>0</v>
      </c>
      <c r="R922" s="137">
        <f>Q922*H922</f>
        <v>0</v>
      </c>
      <c r="S922" s="137">
        <v>2.5999999999999999E-2</v>
      </c>
      <c r="T922" s="138">
        <f>S922*H922</f>
        <v>0.49399999999999999</v>
      </c>
      <c r="AR922" s="139" t="s">
        <v>299</v>
      </c>
      <c r="AT922" s="139" t="s">
        <v>128</v>
      </c>
      <c r="AU922" s="139" t="s">
        <v>81</v>
      </c>
      <c r="AY922" s="18" t="s">
        <v>125</v>
      </c>
      <c r="BE922" s="140">
        <f>IF(N922="základní",J922,0)</f>
        <v>0</v>
      </c>
      <c r="BF922" s="140">
        <f>IF(N922="snížená",J922,0)</f>
        <v>0</v>
      </c>
      <c r="BG922" s="140">
        <f>IF(N922="zákl. přenesená",J922,0)</f>
        <v>0</v>
      </c>
      <c r="BH922" s="140">
        <f>IF(N922="sníž. přenesená",J922,0)</f>
        <v>0</v>
      </c>
      <c r="BI922" s="140">
        <f>IF(N922="nulová",J922,0)</f>
        <v>0</v>
      </c>
      <c r="BJ922" s="18" t="s">
        <v>79</v>
      </c>
      <c r="BK922" s="140">
        <f>ROUND(I922*H922,2)</f>
        <v>0</v>
      </c>
      <c r="BL922" s="18" t="s">
        <v>299</v>
      </c>
      <c r="BM922" s="139" t="s">
        <v>1297</v>
      </c>
    </row>
    <row r="923" spans="2:65" s="1" customFormat="1" ht="11.25">
      <c r="B923" s="33"/>
      <c r="D923" s="146" t="s">
        <v>209</v>
      </c>
      <c r="F923" s="147" t="s">
        <v>1298</v>
      </c>
      <c r="I923" s="148"/>
      <c r="L923" s="33"/>
      <c r="M923" s="149"/>
      <c r="T923" s="54"/>
      <c r="AT923" s="18" t="s">
        <v>209</v>
      </c>
      <c r="AU923" s="18" t="s">
        <v>81</v>
      </c>
    </row>
    <row r="924" spans="2:65" s="1" customFormat="1" ht="16.5" customHeight="1">
      <c r="B924" s="33"/>
      <c r="C924" s="128" t="s">
        <v>1299</v>
      </c>
      <c r="D924" s="128" t="s">
        <v>128</v>
      </c>
      <c r="E924" s="129" t="s">
        <v>1300</v>
      </c>
      <c r="F924" s="130" t="s">
        <v>1301</v>
      </c>
      <c r="G924" s="131" t="s">
        <v>323</v>
      </c>
      <c r="H924" s="132">
        <v>67.2</v>
      </c>
      <c r="I924" s="133"/>
      <c r="J924" s="134">
        <f>ROUND(I924*H924,2)</f>
        <v>0</v>
      </c>
      <c r="K924" s="130" t="s">
        <v>207</v>
      </c>
      <c r="L924" s="33"/>
      <c r="M924" s="135" t="s">
        <v>19</v>
      </c>
      <c r="N924" s="136" t="s">
        <v>43</v>
      </c>
      <c r="P924" s="137">
        <f>O924*H924</f>
        <v>0</v>
      </c>
      <c r="Q924" s="137">
        <v>0</v>
      </c>
      <c r="R924" s="137">
        <f>Q924*H924</f>
        <v>0</v>
      </c>
      <c r="S924" s="137">
        <v>2E-3</v>
      </c>
      <c r="T924" s="138">
        <f>S924*H924</f>
        <v>0.13440000000000002</v>
      </c>
      <c r="AR924" s="139" t="s">
        <v>299</v>
      </c>
      <c r="AT924" s="139" t="s">
        <v>128</v>
      </c>
      <c r="AU924" s="139" t="s">
        <v>81</v>
      </c>
      <c r="AY924" s="18" t="s">
        <v>125</v>
      </c>
      <c r="BE924" s="140">
        <f>IF(N924="základní",J924,0)</f>
        <v>0</v>
      </c>
      <c r="BF924" s="140">
        <f>IF(N924="snížená",J924,0)</f>
        <v>0</v>
      </c>
      <c r="BG924" s="140">
        <f>IF(N924="zákl. přenesená",J924,0)</f>
        <v>0</v>
      </c>
      <c r="BH924" s="140">
        <f>IF(N924="sníž. přenesená",J924,0)</f>
        <v>0</v>
      </c>
      <c r="BI924" s="140">
        <f>IF(N924="nulová",J924,0)</f>
        <v>0</v>
      </c>
      <c r="BJ924" s="18" t="s">
        <v>79</v>
      </c>
      <c r="BK924" s="140">
        <f>ROUND(I924*H924,2)</f>
        <v>0</v>
      </c>
      <c r="BL924" s="18" t="s">
        <v>299</v>
      </c>
      <c r="BM924" s="139" t="s">
        <v>1302</v>
      </c>
    </row>
    <row r="925" spans="2:65" s="1" customFormat="1" ht="11.25">
      <c r="B925" s="33"/>
      <c r="D925" s="146" t="s">
        <v>209</v>
      </c>
      <c r="F925" s="147" t="s">
        <v>1303</v>
      </c>
      <c r="I925" s="148"/>
      <c r="L925" s="33"/>
      <c r="M925" s="149"/>
      <c r="T925" s="54"/>
      <c r="AT925" s="18" t="s">
        <v>209</v>
      </c>
      <c r="AU925" s="18" t="s">
        <v>81</v>
      </c>
    </row>
    <row r="926" spans="2:65" s="13" customFormat="1" ht="11.25">
      <c r="B926" s="157"/>
      <c r="D926" s="151" t="s">
        <v>211</v>
      </c>
      <c r="E926" s="158" t="s">
        <v>19</v>
      </c>
      <c r="F926" s="159" t="s">
        <v>1304</v>
      </c>
      <c r="H926" s="160">
        <v>67.2</v>
      </c>
      <c r="I926" s="161"/>
      <c r="L926" s="157"/>
      <c r="M926" s="162"/>
      <c r="T926" s="163"/>
      <c r="AT926" s="158" t="s">
        <v>211</v>
      </c>
      <c r="AU926" s="158" t="s">
        <v>81</v>
      </c>
      <c r="AV926" s="13" t="s">
        <v>81</v>
      </c>
      <c r="AW926" s="13" t="s">
        <v>33</v>
      </c>
      <c r="AX926" s="13" t="s">
        <v>79</v>
      </c>
      <c r="AY926" s="158" t="s">
        <v>125</v>
      </c>
    </row>
    <row r="927" spans="2:65" s="1" customFormat="1" ht="16.5" customHeight="1">
      <c r="B927" s="33"/>
      <c r="C927" s="128" t="s">
        <v>1305</v>
      </c>
      <c r="D927" s="128" t="s">
        <v>128</v>
      </c>
      <c r="E927" s="129" t="s">
        <v>1306</v>
      </c>
      <c r="F927" s="130" t="s">
        <v>1307</v>
      </c>
      <c r="G927" s="131" t="s">
        <v>323</v>
      </c>
      <c r="H927" s="132">
        <v>54.6</v>
      </c>
      <c r="I927" s="133"/>
      <c r="J927" s="134">
        <f>ROUND(I927*H927,2)</f>
        <v>0</v>
      </c>
      <c r="K927" s="130" t="s">
        <v>207</v>
      </c>
      <c r="L927" s="33"/>
      <c r="M927" s="135" t="s">
        <v>19</v>
      </c>
      <c r="N927" s="136" t="s">
        <v>43</v>
      </c>
      <c r="P927" s="137">
        <f>O927*H927</f>
        <v>0</v>
      </c>
      <c r="Q927" s="137">
        <v>0</v>
      </c>
      <c r="R927" s="137">
        <f>Q927*H927</f>
        <v>0</v>
      </c>
      <c r="S927" s="137">
        <v>5.0000000000000001E-3</v>
      </c>
      <c r="T927" s="138">
        <f>S927*H927</f>
        <v>0.27300000000000002</v>
      </c>
      <c r="AR927" s="139" t="s">
        <v>299</v>
      </c>
      <c r="AT927" s="139" t="s">
        <v>128</v>
      </c>
      <c r="AU927" s="139" t="s">
        <v>81</v>
      </c>
      <c r="AY927" s="18" t="s">
        <v>125</v>
      </c>
      <c r="BE927" s="140">
        <f>IF(N927="základní",J927,0)</f>
        <v>0</v>
      </c>
      <c r="BF927" s="140">
        <f>IF(N927="snížená",J927,0)</f>
        <v>0</v>
      </c>
      <c r="BG927" s="140">
        <f>IF(N927="zákl. přenesená",J927,0)</f>
        <v>0</v>
      </c>
      <c r="BH927" s="140">
        <f>IF(N927="sníž. přenesená",J927,0)</f>
        <v>0</v>
      </c>
      <c r="BI927" s="140">
        <f>IF(N927="nulová",J927,0)</f>
        <v>0</v>
      </c>
      <c r="BJ927" s="18" t="s">
        <v>79</v>
      </c>
      <c r="BK927" s="140">
        <f>ROUND(I927*H927,2)</f>
        <v>0</v>
      </c>
      <c r="BL927" s="18" t="s">
        <v>299</v>
      </c>
      <c r="BM927" s="139" t="s">
        <v>1308</v>
      </c>
    </row>
    <row r="928" spans="2:65" s="1" customFormat="1" ht="11.25">
      <c r="B928" s="33"/>
      <c r="D928" s="146" t="s">
        <v>209</v>
      </c>
      <c r="F928" s="147" t="s">
        <v>1309</v>
      </c>
      <c r="I928" s="148"/>
      <c r="L928" s="33"/>
      <c r="M928" s="149"/>
      <c r="T928" s="54"/>
      <c r="AT928" s="18" t="s">
        <v>209</v>
      </c>
      <c r="AU928" s="18" t="s">
        <v>81</v>
      </c>
    </row>
    <row r="929" spans="2:65" s="13" customFormat="1" ht="11.25">
      <c r="B929" s="157"/>
      <c r="D929" s="151" t="s">
        <v>211</v>
      </c>
      <c r="E929" s="158" t="s">
        <v>19</v>
      </c>
      <c r="F929" s="159" t="s">
        <v>1310</v>
      </c>
      <c r="H929" s="160">
        <v>54.6</v>
      </c>
      <c r="I929" s="161"/>
      <c r="L929" s="157"/>
      <c r="M929" s="162"/>
      <c r="T929" s="163"/>
      <c r="AT929" s="158" t="s">
        <v>211</v>
      </c>
      <c r="AU929" s="158" t="s">
        <v>81</v>
      </c>
      <c r="AV929" s="13" t="s">
        <v>81</v>
      </c>
      <c r="AW929" s="13" t="s">
        <v>33</v>
      </c>
      <c r="AX929" s="13" t="s">
        <v>79</v>
      </c>
      <c r="AY929" s="158" t="s">
        <v>125</v>
      </c>
    </row>
    <row r="930" spans="2:65" s="1" customFormat="1" ht="16.5" customHeight="1">
      <c r="B930" s="33"/>
      <c r="C930" s="128" t="s">
        <v>1311</v>
      </c>
      <c r="D930" s="128" t="s">
        <v>128</v>
      </c>
      <c r="E930" s="129" t="s">
        <v>1312</v>
      </c>
      <c r="F930" s="130" t="s">
        <v>1313</v>
      </c>
      <c r="G930" s="131" t="s">
        <v>206</v>
      </c>
      <c r="H930" s="132">
        <v>6.32</v>
      </c>
      <c r="I930" s="133"/>
      <c r="J930" s="134">
        <f>ROUND(I930*H930,2)</f>
        <v>0</v>
      </c>
      <c r="K930" s="130" t="s">
        <v>207</v>
      </c>
      <c r="L930" s="33"/>
      <c r="M930" s="135" t="s">
        <v>19</v>
      </c>
      <c r="N930" s="136" t="s">
        <v>43</v>
      </c>
      <c r="P930" s="137">
        <f>O930*H930</f>
        <v>0</v>
      </c>
      <c r="Q930" s="137">
        <v>0</v>
      </c>
      <c r="R930" s="137">
        <f>Q930*H930</f>
        <v>0</v>
      </c>
      <c r="S930" s="137">
        <v>1.695E-2</v>
      </c>
      <c r="T930" s="138">
        <f>S930*H930</f>
        <v>0.107124</v>
      </c>
      <c r="AR930" s="139" t="s">
        <v>299</v>
      </c>
      <c r="AT930" s="139" t="s">
        <v>128</v>
      </c>
      <c r="AU930" s="139" t="s">
        <v>81</v>
      </c>
      <c r="AY930" s="18" t="s">
        <v>125</v>
      </c>
      <c r="BE930" s="140">
        <f>IF(N930="základní",J930,0)</f>
        <v>0</v>
      </c>
      <c r="BF930" s="140">
        <f>IF(N930="snížená",J930,0)</f>
        <v>0</v>
      </c>
      <c r="BG930" s="140">
        <f>IF(N930="zákl. přenesená",J930,0)</f>
        <v>0</v>
      </c>
      <c r="BH930" s="140">
        <f>IF(N930="sníž. přenesená",J930,0)</f>
        <v>0</v>
      </c>
      <c r="BI930" s="140">
        <f>IF(N930="nulová",J930,0)</f>
        <v>0</v>
      </c>
      <c r="BJ930" s="18" t="s">
        <v>79</v>
      </c>
      <c r="BK930" s="140">
        <f>ROUND(I930*H930,2)</f>
        <v>0</v>
      </c>
      <c r="BL930" s="18" t="s">
        <v>299</v>
      </c>
      <c r="BM930" s="139" t="s">
        <v>1314</v>
      </c>
    </row>
    <row r="931" spans="2:65" s="1" customFormat="1" ht="11.25">
      <c r="B931" s="33"/>
      <c r="D931" s="146" t="s">
        <v>209</v>
      </c>
      <c r="F931" s="147" t="s">
        <v>1315</v>
      </c>
      <c r="I931" s="148"/>
      <c r="L931" s="33"/>
      <c r="M931" s="149"/>
      <c r="T931" s="54"/>
      <c r="AT931" s="18" t="s">
        <v>209</v>
      </c>
      <c r="AU931" s="18" t="s">
        <v>81</v>
      </c>
    </row>
    <row r="932" spans="2:65" s="12" customFormat="1" ht="11.25">
      <c r="B932" s="150"/>
      <c r="D932" s="151" t="s">
        <v>211</v>
      </c>
      <c r="E932" s="152" t="s">
        <v>19</v>
      </c>
      <c r="F932" s="153" t="s">
        <v>1316</v>
      </c>
      <c r="H932" s="152" t="s">
        <v>19</v>
      </c>
      <c r="I932" s="154"/>
      <c r="L932" s="150"/>
      <c r="M932" s="155"/>
      <c r="T932" s="156"/>
      <c r="AT932" s="152" t="s">
        <v>211</v>
      </c>
      <c r="AU932" s="152" t="s">
        <v>81</v>
      </c>
      <c r="AV932" s="12" t="s">
        <v>79</v>
      </c>
      <c r="AW932" s="12" t="s">
        <v>33</v>
      </c>
      <c r="AX932" s="12" t="s">
        <v>72</v>
      </c>
      <c r="AY932" s="152" t="s">
        <v>125</v>
      </c>
    </row>
    <row r="933" spans="2:65" s="13" customFormat="1" ht="11.25">
      <c r="B933" s="157"/>
      <c r="D933" s="151" t="s">
        <v>211</v>
      </c>
      <c r="E933" s="158" t="s">
        <v>19</v>
      </c>
      <c r="F933" s="159" t="s">
        <v>1317</v>
      </c>
      <c r="H933" s="160">
        <v>12.72</v>
      </c>
      <c r="I933" s="161"/>
      <c r="L933" s="157"/>
      <c r="M933" s="162"/>
      <c r="T933" s="163"/>
      <c r="AT933" s="158" t="s">
        <v>211</v>
      </c>
      <c r="AU933" s="158" t="s">
        <v>81</v>
      </c>
      <c r="AV933" s="13" t="s">
        <v>81</v>
      </c>
      <c r="AW933" s="13" t="s">
        <v>33</v>
      </c>
      <c r="AX933" s="13" t="s">
        <v>72</v>
      </c>
      <c r="AY933" s="158" t="s">
        <v>125</v>
      </c>
    </row>
    <row r="934" spans="2:65" s="13" customFormat="1" ht="11.25">
      <c r="B934" s="157"/>
      <c r="D934" s="151" t="s">
        <v>211</v>
      </c>
      <c r="E934" s="158" t="s">
        <v>19</v>
      </c>
      <c r="F934" s="159" t="s">
        <v>1318</v>
      </c>
      <c r="H934" s="160">
        <v>-6.4</v>
      </c>
      <c r="I934" s="161"/>
      <c r="L934" s="157"/>
      <c r="M934" s="162"/>
      <c r="T934" s="163"/>
      <c r="AT934" s="158" t="s">
        <v>211</v>
      </c>
      <c r="AU934" s="158" t="s">
        <v>81</v>
      </c>
      <c r="AV934" s="13" t="s">
        <v>81</v>
      </c>
      <c r="AW934" s="13" t="s">
        <v>33</v>
      </c>
      <c r="AX934" s="13" t="s">
        <v>72</v>
      </c>
      <c r="AY934" s="158" t="s">
        <v>125</v>
      </c>
    </row>
    <row r="935" spans="2:65" s="14" customFormat="1" ht="11.25">
      <c r="B935" s="164"/>
      <c r="D935" s="151" t="s">
        <v>211</v>
      </c>
      <c r="E935" s="165" t="s">
        <v>19</v>
      </c>
      <c r="F935" s="166" t="s">
        <v>229</v>
      </c>
      <c r="H935" s="167">
        <v>6.32</v>
      </c>
      <c r="I935" s="168"/>
      <c r="L935" s="164"/>
      <c r="M935" s="169"/>
      <c r="T935" s="170"/>
      <c r="AT935" s="165" t="s">
        <v>211</v>
      </c>
      <c r="AU935" s="165" t="s">
        <v>81</v>
      </c>
      <c r="AV935" s="14" t="s">
        <v>143</v>
      </c>
      <c r="AW935" s="14" t="s">
        <v>33</v>
      </c>
      <c r="AX935" s="14" t="s">
        <v>79</v>
      </c>
      <c r="AY935" s="165" t="s">
        <v>125</v>
      </c>
    </row>
    <row r="936" spans="2:65" s="1" customFormat="1" ht="16.5" customHeight="1">
      <c r="B936" s="33"/>
      <c r="C936" s="128" t="s">
        <v>1319</v>
      </c>
      <c r="D936" s="128" t="s">
        <v>128</v>
      </c>
      <c r="E936" s="129" t="s">
        <v>1320</v>
      </c>
      <c r="F936" s="130" t="s">
        <v>1321</v>
      </c>
      <c r="G936" s="131" t="s">
        <v>295</v>
      </c>
      <c r="H936" s="132">
        <v>20</v>
      </c>
      <c r="I936" s="133"/>
      <c r="J936" s="134">
        <f>ROUND(I936*H936,2)</f>
        <v>0</v>
      </c>
      <c r="K936" s="130" t="s">
        <v>207</v>
      </c>
      <c r="L936" s="33"/>
      <c r="M936" s="135" t="s">
        <v>19</v>
      </c>
      <c r="N936" s="136" t="s">
        <v>43</v>
      </c>
      <c r="P936" s="137">
        <f>O936*H936</f>
        <v>0</v>
      </c>
      <c r="Q936" s="137">
        <v>2.7E-4</v>
      </c>
      <c r="R936" s="137">
        <f>Q936*H936</f>
        <v>5.4000000000000003E-3</v>
      </c>
      <c r="S936" s="137">
        <v>0</v>
      </c>
      <c r="T936" s="138">
        <f>S936*H936</f>
        <v>0</v>
      </c>
      <c r="AR936" s="139" t="s">
        <v>299</v>
      </c>
      <c r="AT936" s="139" t="s">
        <v>128</v>
      </c>
      <c r="AU936" s="139" t="s">
        <v>81</v>
      </c>
      <c r="AY936" s="18" t="s">
        <v>125</v>
      </c>
      <c r="BE936" s="140">
        <f>IF(N936="základní",J936,0)</f>
        <v>0</v>
      </c>
      <c r="BF936" s="140">
        <f>IF(N936="snížená",J936,0)</f>
        <v>0</v>
      </c>
      <c r="BG936" s="140">
        <f>IF(N936="zákl. přenesená",J936,0)</f>
        <v>0</v>
      </c>
      <c r="BH936" s="140">
        <f>IF(N936="sníž. přenesená",J936,0)</f>
        <v>0</v>
      </c>
      <c r="BI936" s="140">
        <f>IF(N936="nulová",J936,0)</f>
        <v>0</v>
      </c>
      <c r="BJ936" s="18" t="s">
        <v>79</v>
      </c>
      <c r="BK936" s="140">
        <f>ROUND(I936*H936,2)</f>
        <v>0</v>
      </c>
      <c r="BL936" s="18" t="s">
        <v>299</v>
      </c>
      <c r="BM936" s="139" t="s">
        <v>1322</v>
      </c>
    </row>
    <row r="937" spans="2:65" s="1" customFormat="1" ht="11.25">
      <c r="B937" s="33"/>
      <c r="D937" s="146" t="s">
        <v>209</v>
      </c>
      <c r="F937" s="147" t="s">
        <v>1323</v>
      </c>
      <c r="I937" s="148"/>
      <c r="L937" s="33"/>
      <c r="M937" s="149"/>
      <c r="T937" s="54"/>
      <c r="AT937" s="18" t="s">
        <v>209</v>
      </c>
      <c r="AU937" s="18" t="s">
        <v>81</v>
      </c>
    </row>
    <row r="938" spans="2:65" s="1" customFormat="1" ht="21.75" customHeight="1">
      <c r="B938" s="33"/>
      <c r="C938" s="128" t="s">
        <v>1324</v>
      </c>
      <c r="D938" s="128" t="s">
        <v>128</v>
      </c>
      <c r="E938" s="129" t="s">
        <v>1325</v>
      </c>
      <c r="F938" s="130" t="s">
        <v>1326</v>
      </c>
      <c r="G938" s="131" t="s">
        <v>206</v>
      </c>
      <c r="H938" s="132">
        <v>138.24</v>
      </c>
      <c r="I938" s="133"/>
      <c r="J938" s="134">
        <f>ROUND(I938*H938,2)</f>
        <v>0</v>
      </c>
      <c r="K938" s="130" t="s">
        <v>207</v>
      </c>
      <c r="L938" s="33"/>
      <c r="M938" s="135" t="s">
        <v>19</v>
      </c>
      <c r="N938" s="136" t="s">
        <v>43</v>
      </c>
      <c r="P938" s="137">
        <f>O938*H938</f>
        <v>0</v>
      </c>
      <c r="Q938" s="137">
        <v>2.7E-4</v>
      </c>
      <c r="R938" s="137">
        <f>Q938*H938</f>
        <v>3.7324800000000005E-2</v>
      </c>
      <c r="S938" s="137">
        <v>0</v>
      </c>
      <c r="T938" s="138">
        <f>S938*H938</f>
        <v>0</v>
      </c>
      <c r="AR938" s="139" t="s">
        <v>299</v>
      </c>
      <c r="AT938" s="139" t="s">
        <v>128</v>
      </c>
      <c r="AU938" s="139" t="s">
        <v>81</v>
      </c>
      <c r="AY938" s="18" t="s">
        <v>125</v>
      </c>
      <c r="BE938" s="140">
        <f>IF(N938="základní",J938,0)</f>
        <v>0</v>
      </c>
      <c r="BF938" s="140">
        <f>IF(N938="snížená",J938,0)</f>
        <v>0</v>
      </c>
      <c r="BG938" s="140">
        <f>IF(N938="zákl. přenesená",J938,0)</f>
        <v>0</v>
      </c>
      <c r="BH938" s="140">
        <f>IF(N938="sníž. přenesená",J938,0)</f>
        <v>0</v>
      </c>
      <c r="BI938" s="140">
        <f>IF(N938="nulová",J938,0)</f>
        <v>0</v>
      </c>
      <c r="BJ938" s="18" t="s">
        <v>79</v>
      </c>
      <c r="BK938" s="140">
        <f>ROUND(I938*H938,2)</f>
        <v>0</v>
      </c>
      <c r="BL938" s="18" t="s">
        <v>299</v>
      </c>
      <c r="BM938" s="139" t="s">
        <v>1327</v>
      </c>
    </row>
    <row r="939" spans="2:65" s="1" customFormat="1" ht="11.25">
      <c r="B939" s="33"/>
      <c r="D939" s="146" t="s">
        <v>209</v>
      </c>
      <c r="F939" s="147" t="s">
        <v>1328</v>
      </c>
      <c r="I939" s="148"/>
      <c r="L939" s="33"/>
      <c r="M939" s="149"/>
      <c r="T939" s="54"/>
      <c r="AT939" s="18" t="s">
        <v>209</v>
      </c>
      <c r="AU939" s="18" t="s">
        <v>81</v>
      </c>
    </row>
    <row r="940" spans="2:65" s="13" customFormat="1" ht="11.25">
      <c r="B940" s="157"/>
      <c r="D940" s="151" t="s">
        <v>211</v>
      </c>
      <c r="E940" s="158" t="s">
        <v>19</v>
      </c>
      <c r="F940" s="159" t="s">
        <v>1329</v>
      </c>
      <c r="H940" s="160">
        <v>16.2</v>
      </c>
      <c r="I940" s="161"/>
      <c r="L940" s="157"/>
      <c r="M940" s="162"/>
      <c r="T940" s="163"/>
      <c r="AT940" s="158" t="s">
        <v>211</v>
      </c>
      <c r="AU940" s="158" t="s">
        <v>81</v>
      </c>
      <c r="AV940" s="13" t="s">
        <v>81</v>
      </c>
      <c r="AW940" s="13" t="s">
        <v>33</v>
      </c>
      <c r="AX940" s="13" t="s">
        <v>72</v>
      </c>
      <c r="AY940" s="158" t="s">
        <v>125</v>
      </c>
    </row>
    <row r="941" spans="2:65" s="13" customFormat="1" ht="11.25">
      <c r="B941" s="157"/>
      <c r="D941" s="151" t="s">
        <v>211</v>
      </c>
      <c r="E941" s="158" t="s">
        <v>19</v>
      </c>
      <c r="F941" s="159" t="s">
        <v>1330</v>
      </c>
      <c r="H941" s="160">
        <v>113.4</v>
      </c>
      <c r="I941" s="161"/>
      <c r="L941" s="157"/>
      <c r="M941" s="162"/>
      <c r="T941" s="163"/>
      <c r="AT941" s="158" t="s">
        <v>211</v>
      </c>
      <c r="AU941" s="158" t="s">
        <v>81</v>
      </c>
      <c r="AV941" s="13" t="s">
        <v>81</v>
      </c>
      <c r="AW941" s="13" t="s">
        <v>33</v>
      </c>
      <c r="AX941" s="13" t="s">
        <v>72</v>
      </c>
      <c r="AY941" s="158" t="s">
        <v>125</v>
      </c>
    </row>
    <row r="942" spans="2:65" s="13" customFormat="1" ht="11.25">
      <c r="B942" s="157"/>
      <c r="D942" s="151" t="s">
        <v>211</v>
      </c>
      <c r="E942" s="158" t="s">
        <v>19</v>
      </c>
      <c r="F942" s="159" t="s">
        <v>1331</v>
      </c>
      <c r="H942" s="160">
        <v>7.2</v>
      </c>
      <c r="I942" s="161"/>
      <c r="L942" s="157"/>
      <c r="M942" s="162"/>
      <c r="T942" s="163"/>
      <c r="AT942" s="158" t="s">
        <v>211</v>
      </c>
      <c r="AU942" s="158" t="s">
        <v>81</v>
      </c>
      <c r="AV942" s="13" t="s">
        <v>81</v>
      </c>
      <c r="AW942" s="13" t="s">
        <v>33</v>
      </c>
      <c r="AX942" s="13" t="s">
        <v>72</v>
      </c>
      <c r="AY942" s="158" t="s">
        <v>125</v>
      </c>
    </row>
    <row r="943" spans="2:65" s="13" customFormat="1" ht="11.25">
      <c r="B943" s="157"/>
      <c r="D943" s="151" t="s">
        <v>211</v>
      </c>
      <c r="E943" s="158" t="s">
        <v>19</v>
      </c>
      <c r="F943" s="159" t="s">
        <v>384</v>
      </c>
      <c r="H943" s="160">
        <v>1.44</v>
      </c>
      <c r="I943" s="161"/>
      <c r="L943" s="157"/>
      <c r="M943" s="162"/>
      <c r="T943" s="163"/>
      <c r="AT943" s="158" t="s">
        <v>211</v>
      </c>
      <c r="AU943" s="158" t="s">
        <v>81</v>
      </c>
      <c r="AV943" s="13" t="s">
        <v>81</v>
      </c>
      <c r="AW943" s="13" t="s">
        <v>33</v>
      </c>
      <c r="AX943" s="13" t="s">
        <v>72</v>
      </c>
      <c r="AY943" s="158" t="s">
        <v>125</v>
      </c>
    </row>
    <row r="944" spans="2:65" s="14" customFormat="1" ht="11.25">
      <c r="B944" s="164"/>
      <c r="D944" s="151" t="s">
        <v>211</v>
      </c>
      <c r="E944" s="165" t="s">
        <v>19</v>
      </c>
      <c r="F944" s="166" t="s">
        <v>229</v>
      </c>
      <c r="H944" s="167">
        <v>138.23999999999998</v>
      </c>
      <c r="I944" s="168"/>
      <c r="L944" s="164"/>
      <c r="M944" s="169"/>
      <c r="T944" s="170"/>
      <c r="AT944" s="165" t="s">
        <v>211</v>
      </c>
      <c r="AU944" s="165" t="s">
        <v>81</v>
      </c>
      <c r="AV944" s="14" t="s">
        <v>143</v>
      </c>
      <c r="AW944" s="14" t="s">
        <v>33</v>
      </c>
      <c r="AX944" s="14" t="s">
        <v>79</v>
      </c>
      <c r="AY944" s="165" t="s">
        <v>125</v>
      </c>
    </row>
    <row r="945" spans="2:65" s="1" customFormat="1" ht="24.2" customHeight="1">
      <c r="B945" s="33"/>
      <c r="C945" s="128" t="s">
        <v>1332</v>
      </c>
      <c r="D945" s="128" t="s">
        <v>128</v>
      </c>
      <c r="E945" s="129" t="s">
        <v>1333</v>
      </c>
      <c r="F945" s="130" t="s">
        <v>1334</v>
      </c>
      <c r="G945" s="131" t="s">
        <v>295</v>
      </c>
      <c r="H945" s="132">
        <v>5</v>
      </c>
      <c r="I945" s="133"/>
      <c r="J945" s="134">
        <f>ROUND(I945*H945,2)</f>
        <v>0</v>
      </c>
      <c r="K945" s="130" t="s">
        <v>207</v>
      </c>
      <c r="L945" s="33"/>
      <c r="M945" s="135" t="s">
        <v>19</v>
      </c>
      <c r="N945" s="136" t="s">
        <v>43</v>
      </c>
      <c r="P945" s="137">
        <f>O945*H945</f>
        <v>0</v>
      </c>
      <c r="Q945" s="137">
        <v>2.5999999999999998E-4</v>
      </c>
      <c r="R945" s="137">
        <f>Q945*H945</f>
        <v>1.2999999999999999E-3</v>
      </c>
      <c r="S945" s="137">
        <v>0</v>
      </c>
      <c r="T945" s="138">
        <f>S945*H945</f>
        <v>0</v>
      </c>
      <c r="AR945" s="139" t="s">
        <v>299</v>
      </c>
      <c r="AT945" s="139" t="s">
        <v>128</v>
      </c>
      <c r="AU945" s="139" t="s">
        <v>81</v>
      </c>
      <c r="AY945" s="18" t="s">
        <v>125</v>
      </c>
      <c r="BE945" s="140">
        <f>IF(N945="základní",J945,0)</f>
        <v>0</v>
      </c>
      <c r="BF945" s="140">
        <f>IF(N945="snížená",J945,0)</f>
        <v>0</v>
      </c>
      <c r="BG945" s="140">
        <f>IF(N945="zákl. přenesená",J945,0)</f>
        <v>0</v>
      </c>
      <c r="BH945" s="140">
        <f>IF(N945="sníž. přenesená",J945,0)</f>
        <v>0</v>
      </c>
      <c r="BI945" s="140">
        <f>IF(N945="nulová",J945,0)</f>
        <v>0</v>
      </c>
      <c r="BJ945" s="18" t="s">
        <v>79</v>
      </c>
      <c r="BK945" s="140">
        <f>ROUND(I945*H945,2)</f>
        <v>0</v>
      </c>
      <c r="BL945" s="18" t="s">
        <v>299</v>
      </c>
      <c r="BM945" s="139" t="s">
        <v>1335</v>
      </c>
    </row>
    <row r="946" spans="2:65" s="1" customFormat="1" ht="11.25">
      <c r="B946" s="33"/>
      <c r="D946" s="146" t="s">
        <v>209</v>
      </c>
      <c r="F946" s="147" t="s">
        <v>1336</v>
      </c>
      <c r="I946" s="148"/>
      <c r="L946" s="33"/>
      <c r="M946" s="149"/>
      <c r="T946" s="54"/>
      <c r="AT946" s="18" t="s">
        <v>209</v>
      </c>
      <c r="AU946" s="18" t="s">
        <v>81</v>
      </c>
    </row>
    <row r="947" spans="2:65" s="1" customFormat="1" ht="24.2" customHeight="1">
      <c r="B947" s="33"/>
      <c r="C947" s="128" t="s">
        <v>1337</v>
      </c>
      <c r="D947" s="128" t="s">
        <v>128</v>
      </c>
      <c r="E947" s="129" t="s">
        <v>1338</v>
      </c>
      <c r="F947" s="130" t="s">
        <v>1339</v>
      </c>
      <c r="G947" s="131" t="s">
        <v>295</v>
      </c>
      <c r="H947" s="132">
        <v>1</v>
      </c>
      <c r="I947" s="133"/>
      <c r="J947" s="134">
        <f>ROUND(I947*H947,2)</f>
        <v>0</v>
      </c>
      <c r="K947" s="130" t="s">
        <v>207</v>
      </c>
      <c r="L947" s="33"/>
      <c r="M947" s="135" t="s">
        <v>19</v>
      </c>
      <c r="N947" s="136" t="s">
        <v>43</v>
      </c>
      <c r="P947" s="137">
        <f>O947*H947</f>
        <v>0</v>
      </c>
      <c r="Q947" s="137">
        <v>9.2000000000000003E-4</v>
      </c>
      <c r="R947" s="137">
        <f>Q947*H947</f>
        <v>9.2000000000000003E-4</v>
      </c>
      <c r="S947" s="137">
        <v>0</v>
      </c>
      <c r="T947" s="138">
        <f>S947*H947</f>
        <v>0</v>
      </c>
      <c r="AR947" s="139" t="s">
        <v>299</v>
      </c>
      <c r="AT947" s="139" t="s">
        <v>128</v>
      </c>
      <c r="AU947" s="139" t="s">
        <v>81</v>
      </c>
      <c r="AY947" s="18" t="s">
        <v>125</v>
      </c>
      <c r="BE947" s="140">
        <f>IF(N947="základní",J947,0)</f>
        <v>0</v>
      </c>
      <c r="BF947" s="140">
        <f>IF(N947="snížená",J947,0)</f>
        <v>0</v>
      </c>
      <c r="BG947" s="140">
        <f>IF(N947="zákl. přenesená",J947,0)</f>
        <v>0</v>
      </c>
      <c r="BH947" s="140">
        <f>IF(N947="sníž. přenesená",J947,0)</f>
        <v>0</v>
      </c>
      <c r="BI947" s="140">
        <f>IF(N947="nulová",J947,0)</f>
        <v>0</v>
      </c>
      <c r="BJ947" s="18" t="s">
        <v>79</v>
      </c>
      <c r="BK947" s="140">
        <f>ROUND(I947*H947,2)</f>
        <v>0</v>
      </c>
      <c r="BL947" s="18" t="s">
        <v>299</v>
      </c>
      <c r="BM947" s="139" t="s">
        <v>1340</v>
      </c>
    </row>
    <row r="948" spans="2:65" s="1" customFormat="1" ht="11.25">
      <c r="B948" s="33"/>
      <c r="D948" s="146" t="s">
        <v>209</v>
      </c>
      <c r="F948" s="147" t="s">
        <v>1341</v>
      </c>
      <c r="I948" s="148"/>
      <c r="L948" s="33"/>
      <c r="M948" s="149"/>
      <c r="T948" s="54"/>
      <c r="AT948" s="18" t="s">
        <v>209</v>
      </c>
      <c r="AU948" s="18" t="s">
        <v>81</v>
      </c>
    </row>
    <row r="949" spans="2:65" s="1" customFormat="1" ht="24.2" customHeight="1">
      <c r="B949" s="33"/>
      <c r="C949" s="128" t="s">
        <v>1342</v>
      </c>
      <c r="D949" s="128" t="s">
        <v>128</v>
      </c>
      <c r="E949" s="129" t="s">
        <v>1343</v>
      </c>
      <c r="F949" s="130" t="s">
        <v>1344</v>
      </c>
      <c r="G949" s="131" t="s">
        <v>295</v>
      </c>
      <c r="H949" s="132">
        <v>1</v>
      </c>
      <c r="I949" s="133"/>
      <c r="J949" s="134">
        <f>ROUND(I949*H949,2)</f>
        <v>0</v>
      </c>
      <c r="K949" s="130" t="s">
        <v>207</v>
      </c>
      <c r="L949" s="33"/>
      <c r="M949" s="135" t="s">
        <v>19</v>
      </c>
      <c r="N949" s="136" t="s">
        <v>43</v>
      </c>
      <c r="P949" s="137">
        <f>O949*H949</f>
        <v>0</v>
      </c>
      <c r="Q949" s="137">
        <v>8.8000000000000003E-4</v>
      </c>
      <c r="R949" s="137">
        <f>Q949*H949</f>
        <v>8.8000000000000003E-4</v>
      </c>
      <c r="S949" s="137">
        <v>0</v>
      </c>
      <c r="T949" s="138">
        <f>S949*H949</f>
        <v>0</v>
      </c>
      <c r="AR949" s="139" t="s">
        <v>299</v>
      </c>
      <c r="AT949" s="139" t="s">
        <v>128</v>
      </c>
      <c r="AU949" s="139" t="s">
        <v>81</v>
      </c>
      <c r="AY949" s="18" t="s">
        <v>125</v>
      </c>
      <c r="BE949" s="140">
        <f>IF(N949="základní",J949,0)</f>
        <v>0</v>
      </c>
      <c r="BF949" s="140">
        <f>IF(N949="snížená",J949,0)</f>
        <v>0</v>
      </c>
      <c r="BG949" s="140">
        <f>IF(N949="zákl. přenesená",J949,0)</f>
        <v>0</v>
      </c>
      <c r="BH949" s="140">
        <f>IF(N949="sníž. přenesená",J949,0)</f>
        <v>0</v>
      </c>
      <c r="BI949" s="140">
        <f>IF(N949="nulová",J949,0)</f>
        <v>0</v>
      </c>
      <c r="BJ949" s="18" t="s">
        <v>79</v>
      </c>
      <c r="BK949" s="140">
        <f>ROUND(I949*H949,2)</f>
        <v>0</v>
      </c>
      <c r="BL949" s="18" t="s">
        <v>299</v>
      </c>
      <c r="BM949" s="139" t="s">
        <v>1345</v>
      </c>
    </row>
    <row r="950" spans="2:65" s="1" customFormat="1" ht="11.25">
      <c r="B950" s="33"/>
      <c r="D950" s="146" t="s">
        <v>209</v>
      </c>
      <c r="F950" s="147" t="s">
        <v>1346</v>
      </c>
      <c r="I950" s="148"/>
      <c r="L950" s="33"/>
      <c r="M950" s="149"/>
      <c r="T950" s="54"/>
      <c r="AT950" s="18" t="s">
        <v>209</v>
      </c>
      <c r="AU950" s="18" t="s">
        <v>81</v>
      </c>
    </row>
    <row r="951" spans="2:65" s="1" customFormat="1" ht="16.5" customHeight="1">
      <c r="B951" s="33"/>
      <c r="C951" s="128" t="s">
        <v>1347</v>
      </c>
      <c r="D951" s="128" t="s">
        <v>128</v>
      </c>
      <c r="E951" s="129" t="s">
        <v>1348</v>
      </c>
      <c r="F951" s="130" t="s">
        <v>1349</v>
      </c>
      <c r="G951" s="131" t="s">
        <v>295</v>
      </c>
      <c r="H951" s="132">
        <v>1</v>
      </c>
      <c r="I951" s="133"/>
      <c r="J951" s="134">
        <f>ROUND(I951*H951,2)</f>
        <v>0</v>
      </c>
      <c r="K951" s="130" t="s">
        <v>207</v>
      </c>
      <c r="L951" s="33"/>
      <c r="M951" s="135" t="s">
        <v>19</v>
      </c>
      <c r="N951" s="136" t="s">
        <v>43</v>
      </c>
      <c r="P951" s="137">
        <f>O951*H951</f>
        <v>0</v>
      </c>
      <c r="Q951" s="137">
        <v>8.0999999999999996E-4</v>
      </c>
      <c r="R951" s="137">
        <f>Q951*H951</f>
        <v>8.0999999999999996E-4</v>
      </c>
      <c r="S951" s="137">
        <v>0</v>
      </c>
      <c r="T951" s="138">
        <f>S951*H951</f>
        <v>0</v>
      </c>
      <c r="AR951" s="139" t="s">
        <v>299</v>
      </c>
      <c r="AT951" s="139" t="s">
        <v>128</v>
      </c>
      <c r="AU951" s="139" t="s">
        <v>81</v>
      </c>
      <c r="AY951" s="18" t="s">
        <v>125</v>
      </c>
      <c r="BE951" s="140">
        <f>IF(N951="základní",J951,0)</f>
        <v>0</v>
      </c>
      <c r="BF951" s="140">
        <f>IF(N951="snížená",J951,0)</f>
        <v>0</v>
      </c>
      <c r="BG951" s="140">
        <f>IF(N951="zákl. přenesená",J951,0)</f>
        <v>0</v>
      </c>
      <c r="BH951" s="140">
        <f>IF(N951="sníž. přenesená",J951,0)</f>
        <v>0</v>
      </c>
      <c r="BI951" s="140">
        <f>IF(N951="nulová",J951,0)</f>
        <v>0</v>
      </c>
      <c r="BJ951" s="18" t="s">
        <v>79</v>
      </c>
      <c r="BK951" s="140">
        <f>ROUND(I951*H951,2)</f>
        <v>0</v>
      </c>
      <c r="BL951" s="18" t="s">
        <v>299</v>
      </c>
      <c r="BM951" s="139" t="s">
        <v>1350</v>
      </c>
    </row>
    <row r="952" spans="2:65" s="1" customFormat="1" ht="11.25">
      <c r="B952" s="33"/>
      <c r="D952" s="146" t="s">
        <v>209</v>
      </c>
      <c r="F952" s="147" t="s">
        <v>1351</v>
      </c>
      <c r="I952" s="148"/>
      <c r="L952" s="33"/>
      <c r="M952" s="149"/>
      <c r="T952" s="54"/>
      <c r="AT952" s="18" t="s">
        <v>209</v>
      </c>
      <c r="AU952" s="18" t="s">
        <v>81</v>
      </c>
    </row>
    <row r="953" spans="2:65" s="1" customFormat="1" ht="24.2" customHeight="1">
      <c r="B953" s="33"/>
      <c r="C953" s="128" t="s">
        <v>1352</v>
      </c>
      <c r="D953" s="128" t="s">
        <v>128</v>
      </c>
      <c r="E953" s="129" t="s">
        <v>1353</v>
      </c>
      <c r="F953" s="130" t="s">
        <v>1354</v>
      </c>
      <c r="G953" s="131" t="s">
        <v>323</v>
      </c>
      <c r="H953" s="132">
        <v>1107.4000000000001</v>
      </c>
      <c r="I953" s="133"/>
      <c r="J953" s="134">
        <f>ROUND(I953*H953,2)</f>
        <v>0</v>
      </c>
      <c r="K953" s="130" t="s">
        <v>207</v>
      </c>
      <c r="L953" s="33"/>
      <c r="M953" s="135" t="s">
        <v>19</v>
      </c>
      <c r="N953" s="136" t="s">
        <v>43</v>
      </c>
      <c r="P953" s="137">
        <f>O953*H953</f>
        <v>0</v>
      </c>
      <c r="Q953" s="137">
        <v>2.7999999999999998E-4</v>
      </c>
      <c r="R953" s="137">
        <f>Q953*H953</f>
        <v>0.31007200000000001</v>
      </c>
      <c r="S953" s="137">
        <v>0</v>
      </c>
      <c r="T953" s="138">
        <f>S953*H953</f>
        <v>0</v>
      </c>
      <c r="AR953" s="139" t="s">
        <v>299</v>
      </c>
      <c r="AT953" s="139" t="s">
        <v>128</v>
      </c>
      <c r="AU953" s="139" t="s">
        <v>81</v>
      </c>
      <c r="AY953" s="18" t="s">
        <v>125</v>
      </c>
      <c r="BE953" s="140">
        <f>IF(N953="základní",J953,0)</f>
        <v>0</v>
      </c>
      <c r="BF953" s="140">
        <f>IF(N953="snížená",J953,0)</f>
        <v>0</v>
      </c>
      <c r="BG953" s="140">
        <f>IF(N953="zákl. přenesená",J953,0)</f>
        <v>0</v>
      </c>
      <c r="BH953" s="140">
        <f>IF(N953="sníž. přenesená",J953,0)</f>
        <v>0</v>
      </c>
      <c r="BI953" s="140">
        <f>IF(N953="nulová",J953,0)</f>
        <v>0</v>
      </c>
      <c r="BJ953" s="18" t="s">
        <v>79</v>
      </c>
      <c r="BK953" s="140">
        <f>ROUND(I953*H953,2)</f>
        <v>0</v>
      </c>
      <c r="BL953" s="18" t="s">
        <v>299</v>
      </c>
      <c r="BM953" s="139" t="s">
        <v>1355</v>
      </c>
    </row>
    <row r="954" spans="2:65" s="1" customFormat="1" ht="11.25">
      <c r="B954" s="33"/>
      <c r="D954" s="146" t="s">
        <v>209</v>
      </c>
      <c r="F954" s="147" t="s">
        <v>1356</v>
      </c>
      <c r="I954" s="148"/>
      <c r="L954" s="33"/>
      <c r="M954" s="149"/>
      <c r="T954" s="54"/>
      <c r="AT954" s="18" t="s">
        <v>209</v>
      </c>
      <c r="AU954" s="18" t="s">
        <v>81</v>
      </c>
    </row>
    <row r="955" spans="2:65" s="12" customFormat="1" ht="11.25">
      <c r="B955" s="150"/>
      <c r="D955" s="151" t="s">
        <v>211</v>
      </c>
      <c r="E955" s="152" t="s">
        <v>19</v>
      </c>
      <c r="F955" s="153" t="s">
        <v>1357</v>
      </c>
      <c r="H955" s="152" t="s">
        <v>19</v>
      </c>
      <c r="I955" s="154"/>
      <c r="L955" s="150"/>
      <c r="M955" s="155"/>
      <c r="T955" s="156"/>
      <c r="AT955" s="152" t="s">
        <v>211</v>
      </c>
      <c r="AU955" s="152" t="s">
        <v>81</v>
      </c>
      <c r="AV955" s="12" t="s">
        <v>79</v>
      </c>
      <c r="AW955" s="12" t="s">
        <v>33</v>
      </c>
      <c r="AX955" s="12" t="s">
        <v>72</v>
      </c>
      <c r="AY955" s="152" t="s">
        <v>125</v>
      </c>
    </row>
    <row r="956" spans="2:65" s="13" customFormat="1" ht="11.25">
      <c r="B956" s="157"/>
      <c r="D956" s="151" t="s">
        <v>211</v>
      </c>
      <c r="E956" s="158" t="s">
        <v>19</v>
      </c>
      <c r="F956" s="159" t="s">
        <v>1358</v>
      </c>
      <c r="H956" s="160">
        <v>24</v>
      </c>
      <c r="I956" s="161"/>
      <c r="L956" s="157"/>
      <c r="M956" s="162"/>
      <c r="T956" s="163"/>
      <c r="AT956" s="158" t="s">
        <v>211</v>
      </c>
      <c r="AU956" s="158" t="s">
        <v>81</v>
      </c>
      <c r="AV956" s="13" t="s">
        <v>81</v>
      </c>
      <c r="AW956" s="13" t="s">
        <v>33</v>
      </c>
      <c r="AX956" s="13" t="s">
        <v>72</v>
      </c>
      <c r="AY956" s="158" t="s">
        <v>125</v>
      </c>
    </row>
    <row r="957" spans="2:65" s="13" customFormat="1" ht="11.25">
      <c r="B957" s="157"/>
      <c r="D957" s="151" t="s">
        <v>211</v>
      </c>
      <c r="E957" s="158" t="s">
        <v>19</v>
      </c>
      <c r="F957" s="159" t="s">
        <v>1359</v>
      </c>
      <c r="H957" s="160">
        <v>93.6</v>
      </c>
      <c r="I957" s="161"/>
      <c r="L957" s="157"/>
      <c r="M957" s="162"/>
      <c r="T957" s="163"/>
      <c r="AT957" s="158" t="s">
        <v>211</v>
      </c>
      <c r="AU957" s="158" t="s">
        <v>81</v>
      </c>
      <c r="AV957" s="13" t="s">
        <v>81</v>
      </c>
      <c r="AW957" s="13" t="s">
        <v>33</v>
      </c>
      <c r="AX957" s="13" t="s">
        <v>72</v>
      </c>
      <c r="AY957" s="158" t="s">
        <v>125</v>
      </c>
    </row>
    <row r="958" spans="2:65" s="13" customFormat="1" ht="11.25">
      <c r="B958" s="157"/>
      <c r="D958" s="151" t="s">
        <v>211</v>
      </c>
      <c r="E958" s="158" t="s">
        <v>19</v>
      </c>
      <c r="F958" s="159" t="s">
        <v>1360</v>
      </c>
      <c r="H958" s="160">
        <v>11.6</v>
      </c>
      <c r="I958" s="161"/>
      <c r="L958" s="157"/>
      <c r="M958" s="162"/>
      <c r="T958" s="163"/>
      <c r="AT958" s="158" t="s">
        <v>211</v>
      </c>
      <c r="AU958" s="158" t="s">
        <v>81</v>
      </c>
      <c r="AV958" s="13" t="s">
        <v>81</v>
      </c>
      <c r="AW958" s="13" t="s">
        <v>33</v>
      </c>
      <c r="AX958" s="13" t="s">
        <v>72</v>
      </c>
      <c r="AY958" s="158" t="s">
        <v>125</v>
      </c>
    </row>
    <row r="959" spans="2:65" s="13" customFormat="1" ht="11.25">
      <c r="B959" s="157"/>
      <c r="D959" s="151" t="s">
        <v>211</v>
      </c>
      <c r="E959" s="158" t="s">
        <v>19</v>
      </c>
      <c r="F959" s="159" t="s">
        <v>1361</v>
      </c>
      <c r="H959" s="160">
        <v>15.8</v>
      </c>
      <c r="I959" s="161"/>
      <c r="L959" s="157"/>
      <c r="M959" s="162"/>
      <c r="T959" s="163"/>
      <c r="AT959" s="158" t="s">
        <v>211</v>
      </c>
      <c r="AU959" s="158" t="s">
        <v>81</v>
      </c>
      <c r="AV959" s="13" t="s">
        <v>81</v>
      </c>
      <c r="AW959" s="13" t="s">
        <v>33</v>
      </c>
      <c r="AX959" s="13" t="s">
        <v>72</v>
      </c>
      <c r="AY959" s="158" t="s">
        <v>125</v>
      </c>
    </row>
    <row r="960" spans="2:65" s="13" customFormat="1" ht="11.25">
      <c r="B960" s="157"/>
      <c r="D960" s="151" t="s">
        <v>211</v>
      </c>
      <c r="E960" s="158" t="s">
        <v>19</v>
      </c>
      <c r="F960" s="159" t="s">
        <v>1362</v>
      </c>
      <c r="H960" s="160">
        <v>98.4</v>
      </c>
      <c r="I960" s="161"/>
      <c r="L960" s="157"/>
      <c r="M960" s="162"/>
      <c r="T960" s="163"/>
      <c r="AT960" s="158" t="s">
        <v>211</v>
      </c>
      <c r="AU960" s="158" t="s">
        <v>81</v>
      </c>
      <c r="AV960" s="13" t="s">
        <v>81</v>
      </c>
      <c r="AW960" s="13" t="s">
        <v>33</v>
      </c>
      <c r="AX960" s="13" t="s">
        <v>72</v>
      </c>
      <c r="AY960" s="158" t="s">
        <v>125</v>
      </c>
    </row>
    <row r="961" spans="2:65" s="13" customFormat="1" ht="11.25">
      <c r="B961" s="157"/>
      <c r="D961" s="151" t="s">
        <v>211</v>
      </c>
      <c r="E961" s="158" t="s">
        <v>19</v>
      </c>
      <c r="F961" s="159" t="s">
        <v>1363</v>
      </c>
      <c r="H961" s="160">
        <v>126</v>
      </c>
      <c r="I961" s="161"/>
      <c r="L961" s="157"/>
      <c r="M961" s="162"/>
      <c r="T961" s="163"/>
      <c r="AT961" s="158" t="s">
        <v>211</v>
      </c>
      <c r="AU961" s="158" t="s">
        <v>81</v>
      </c>
      <c r="AV961" s="13" t="s">
        <v>81</v>
      </c>
      <c r="AW961" s="13" t="s">
        <v>33</v>
      </c>
      <c r="AX961" s="13" t="s">
        <v>72</v>
      </c>
      <c r="AY961" s="158" t="s">
        <v>125</v>
      </c>
    </row>
    <row r="962" spans="2:65" s="13" customFormat="1" ht="11.25">
      <c r="B962" s="157"/>
      <c r="D962" s="151" t="s">
        <v>211</v>
      </c>
      <c r="E962" s="158" t="s">
        <v>19</v>
      </c>
      <c r="F962" s="159" t="s">
        <v>1364</v>
      </c>
      <c r="H962" s="160">
        <v>680.4</v>
      </c>
      <c r="I962" s="161"/>
      <c r="L962" s="157"/>
      <c r="M962" s="162"/>
      <c r="T962" s="163"/>
      <c r="AT962" s="158" t="s">
        <v>211</v>
      </c>
      <c r="AU962" s="158" t="s">
        <v>81</v>
      </c>
      <c r="AV962" s="13" t="s">
        <v>81</v>
      </c>
      <c r="AW962" s="13" t="s">
        <v>33</v>
      </c>
      <c r="AX962" s="13" t="s">
        <v>72</v>
      </c>
      <c r="AY962" s="158" t="s">
        <v>125</v>
      </c>
    </row>
    <row r="963" spans="2:65" s="13" customFormat="1" ht="11.25">
      <c r="B963" s="157"/>
      <c r="D963" s="151" t="s">
        <v>211</v>
      </c>
      <c r="E963" s="158" t="s">
        <v>19</v>
      </c>
      <c r="F963" s="159" t="s">
        <v>1365</v>
      </c>
      <c r="H963" s="160">
        <v>31.2</v>
      </c>
      <c r="I963" s="161"/>
      <c r="L963" s="157"/>
      <c r="M963" s="162"/>
      <c r="T963" s="163"/>
      <c r="AT963" s="158" t="s">
        <v>211</v>
      </c>
      <c r="AU963" s="158" t="s">
        <v>81</v>
      </c>
      <c r="AV963" s="13" t="s">
        <v>81</v>
      </c>
      <c r="AW963" s="13" t="s">
        <v>33</v>
      </c>
      <c r="AX963" s="13" t="s">
        <v>72</v>
      </c>
      <c r="AY963" s="158" t="s">
        <v>125</v>
      </c>
    </row>
    <row r="964" spans="2:65" s="13" customFormat="1" ht="11.25">
      <c r="B964" s="157"/>
      <c r="D964" s="151" t="s">
        <v>211</v>
      </c>
      <c r="E964" s="158" t="s">
        <v>19</v>
      </c>
      <c r="F964" s="159" t="s">
        <v>1366</v>
      </c>
      <c r="H964" s="160">
        <v>14.4</v>
      </c>
      <c r="I964" s="161"/>
      <c r="L964" s="157"/>
      <c r="M964" s="162"/>
      <c r="T964" s="163"/>
      <c r="AT964" s="158" t="s">
        <v>211</v>
      </c>
      <c r="AU964" s="158" t="s">
        <v>81</v>
      </c>
      <c r="AV964" s="13" t="s">
        <v>81</v>
      </c>
      <c r="AW964" s="13" t="s">
        <v>33</v>
      </c>
      <c r="AX964" s="13" t="s">
        <v>72</v>
      </c>
      <c r="AY964" s="158" t="s">
        <v>125</v>
      </c>
    </row>
    <row r="965" spans="2:65" s="13" customFormat="1" ht="11.25">
      <c r="B965" s="157"/>
      <c r="D965" s="151" t="s">
        <v>211</v>
      </c>
      <c r="E965" s="158" t="s">
        <v>19</v>
      </c>
      <c r="F965" s="159" t="s">
        <v>1367</v>
      </c>
      <c r="H965" s="160">
        <v>12</v>
      </c>
      <c r="I965" s="161"/>
      <c r="L965" s="157"/>
      <c r="M965" s="162"/>
      <c r="T965" s="163"/>
      <c r="AT965" s="158" t="s">
        <v>211</v>
      </c>
      <c r="AU965" s="158" t="s">
        <v>81</v>
      </c>
      <c r="AV965" s="13" t="s">
        <v>81</v>
      </c>
      <c r="AW965" s="13" t="s">
        <v>33</v>
      </c>
      <c r="AX965" s="13" t="s">
        <v>72</v>
      </c>
      <c r="AY965" s="158" t="s">
        <v>125</v>
      </c>
    </row>
    <row r="966" spans="2:65" s="14" customFormat="1" ht="11.25">
      <c r="B966" s="164"/>
      <c r="D966" s="151" t="s">
        <v>211</v>
      </c>
      <c r="E966" s="165" t="s">
        <v>19</v>
      </c>
      <c r="F966" s="166" t="s">
        <v>229</v>
      </c>
      <c r="H966" s="167">
        <v>1107.4000000000001</v>
      </c>
      <c r="I966" s="168"/>
      <c r="L966" s="164"/>
      <c r="M966" s="169"/>
      <c r="T966" s="170"/>
      <c r="AT966" s="165" t="s">
        <v>211</v>
      </c>
      <c r="AU966" s="165" t="s">
        <v>81</v>
      </c>
      <c r="AV966" s="14" t="s">
        <v>143</v>
      </c>
      <c r="AW966" s="14" t="s">
        <v>33</v>
      </c>
      <c r="AX966" s="14" t="s">
        <v>79</v>
      </c>
      <c r="AY966" s="165" t="s">
        <v>125</v>
      </c>
    </row>
    <row r="967" spans="2:65" s="1" customFormat="1" ht="16.5" customHeight="1">
      <c r="B967" s="33"/>
      <c r="C967" s="171" t="s">
        <v>1368</v>
      </c>
      <c r="D967" s="171" t="s">
        <v>263</v>
      </c>
      <c r="E967" s="172" t="s">
        <v>1369</v>
      </c>
      <c r="F967" s="173" t="s">
        <v>1370</v>
      </c>
      <c r="G967" s="174" t="s">
        <v>295</v>
      </c>
      <c r="H967" s="175">
        <v>63</v>
      </c>
      <c r="I967" s="176"/>
      <c r="J967" s="177">
        <f t="shared" ref="J967:J978" si="10">ROUND(I967*H967,2)</f>
        <v>0</v>
      </c>
      <c r="K967" s="173" t="s">
        <v>19</v>
      </c>
      <c r="L967" s="178"/>
      <c r="M967" s="179" t="s">
        <v>19</v>
      </c>
      <c r="N967" s="180" t="s">
        <v>43</v>
      </c>
      <c r="P967" s="137">
        <f t="shared" ref="P967:P978" si="11">O967*H967</f>
        <v>0</v>
      </c>
      <c r="Q967" s="137">
        <v>0</v>
      </c>
      <c r="R967" s="137">
        <f t="shared" ref="R967:R978" si="12">Q967*H967</f>
        <v>0</v>
      </c>
      <c r="S967" s="137">
        <v>0</v>
      </c>
      <c r="T967" s="138">
        <f t="shared" ref="T967:T978" si="13">S967*H967</f>
        <v>0</v>
      </c>
      <c r="AR967" s="139" t="s">
        <v>418</v>
      </c>
      <c r="AT967" s="139" t="s">
        <v>263</v>
      </c>
      <c r="AU967" s="139" t="s">
        <v>81</v>
      </c>
      <c r="AY967" s="18" t="s">
        <v>125</v>
      </c>
      <c r="BE967" s="140">
        <f t="shared" ref="BE967:BE978" si="14">IF(N967="základní",J967,0)</f>
        <v>0</v>
      </c>
      <c r="BF967" s="140">
        <f t="shared" ref="BF967:BF978" si="15">IF(N967="snížená",J967,0)</f>
        <v>0</v>
      </c>
      <c r="BG967" s="140">
        <f t="shared" ref="BG967:BG978" si="16">IF(N967="zákl. přenesená",J967,0)</f>
        <v>0</v>
      </c>
      <c r="BH967" s="140">
        <f t="shared" ref="BH967:BH978" si="17">IF(N967="sníž. přenesená",J967,0)</f>
        <v>0</v>
      </c>
      <c r="BI967" s="140">
        <f t="shared" ref="BI967:BI978" si="18">IF(N967="nulová",J967,0)</f>
        <v>0</v>
      </c>
      <c r="BJ967" s="18" t="s">
        <v>79</v>
      </c>
      <c r="BK967" s="140">
        <f t="shared" ref="BK967:BK978" si="19">ROUND(I967*H967,2)</f>
        <v>0</v>
      </c>
      <c r="BL967" s="18" t="s">
        <v>299</v>
      </c>
      <c r="BM967" s="139" t="s">
        <v>1371</v>
      </c>
    </row>
    <row r="968" spans="2:65" s="1" customFormat="1" ht="16.5" customHeight="1">
      <c r="B968" s="33"/>
      <c r="C968" s="171" t="s">
        <v>1372</v>
      </c>
      <c r="D968" s="171" t="s">
        <v>263</v>
      </c>
      <c r="E968" s="172" t="s">
        <v>1373</v>
      </c>
      <c r="F968" s="173" t="s">
        <v>1374</v>
      </c>
      <c r="G968" s="174" t="s">
        <v>295</v>
      </c>
      <c r="H968" s="175">
        <v>1</v>
      </c>
      <c r="I968" s="176"/>
      <c r="J968" s="177">
        <f t="shared" si="10"/>
        <v>0</v>
      </c>
      <c r="K968" s="173" t="s">
        <v>19</v>
      </c>
      <c r="L968" s="178"/>
      <c r="M968" s="179" t="s">
        <v>19</v>
      </c>
      <c r="N968" s="180" t="s">
        <v>43</v>
      </c>
      <c r="P968" s="137">
        <f t="shared" si="11"/>
        <v>0</v>
      </c>
      <c r="Q968" s="137">
        <v>0</v>
      </c>
      <c r="R968" s="137">
        <f t="shared" si="12"/>
        <v>0</v>
      </c>
      <c r="S968" s="137">
        <v>0</v>
      </c>
      <c r="T968" s="138">
        <f t="shared" si="13"/>
        <v>0</v>
      </c>
      <c r="AR968" s="139" t="s">
        <v>418</v>
      </c>
      <c r="AT968" s="139" t="s">
        <v>263</v>
      </c>
      <c r="AU968" s="139" t="s">
        <v>81</v>
      </c>
      <c r="AY968" s="18" t="s">
        <v>125</v>
      </c>
      <c r="BE968" s="140">
        <f t="shared" si="14"/>
        <v>0</v>
      </c>
      <c r="BF968" s="140">
        <f t="shared" si="15"/>
        <v>0</v>
      </c>
      <c r="BG968" s="140">
        <f t="shared" si="16"/>
        <v>0</v>
      </c>
      <c r="BH968" s="140">
        <f t="shared" si="17"/>
        <v>0</v>
      </c>
      <c r="BI968" s="140">
        <f t="shared" si="18"/>
        <v>0</v>
      </c>
      <c r="BJ968" s="18" t="s">
        <v>79</v>
      </c>
      <c r="BK968" s="140">
        <f t="shared" si="19"/>
        <v>0</v>
      </c>
      <c r="BL968" s="18" t="s">
        <v>299</v>
      </c>
      <c r="BM968" s="139" t="s">
        <v>1375</v>
      </c>
    </row>
    <row r="969" spans="2:65" s="1" customFormat="1" ht="24.2" customHeight="1">
      <c r="B969" s="33"/>
      <c r="C969" s="171" t="s">
        <v>1376</v>
      </c>
      <c r="D969" s="171" t="s">
        <v>263</v>
      </c>
      <c r="E969" s="172" t="s">
        <v>1377</v>
      </c>
      <c r="F969" s="173" t="s">
        <v>1378</v>
      </c>
      <c r="G969" s="174" t="s">
        <v>295</v>
      </c>
      <c r="H969" s="175">
        <v>1</v>
      </c>
      <c r="I969" s="176"/>
      <c r="J969" s="177">
        <f t="shared" si="10"/>
        <v>0</v>
      </c>
      <c r="K969" s="173" t="s">
        <v>19</v>
      </c>
      <c r="L969" s="178"/>
      <c r="M969" s="179" t="s">
        <v>19</v>
      </c>
      <c r="N969" s="180" t="s">
        <v>43</v>
      </c>
      <c r="P969" s="137">
        <f t="shared" si="11"/>
        <v>0</v>
      </c>
      <c r="Q969" s="137">
        <v>0</v>
      </c>
      <c r="R969" s="137">
        <f t="shared" si="12"/>
        <v>0</v>
      </c>
      <c r="S969" s="137">
        <v>0</v>
      </c>
      <c r="T969" s="138">
        <f t="shared" si="13"/>
        <v>0</v>
      </c>
      <c r="AR969" s="139" t="s">
        <v>418</v>
      </c>
      <c r="AT969" s="139" t="s">
        <v>263</v>
      </c>
      <c r="AU969" s="139" t="s">
        <v>81</v>
      </c>
      <c r="AY969" s="18" t="s">
        <v>125</v>
      </c>
      <c r="BE969" s="140">
        <f t="shared" si="14"/>
        <v>0</v>
      </c>
      <c r="BF969" s="140">
        <f t="shared" si="15"/>
        <v>0</v>
      </c>
      <c r="BG969" s="140">
        <f t="shared" si="16"/>
        <v>0</v>
      </c>
      <c r="BH969" s="140">
        <f t="shared" si="17"/>
        <v>0</v>
      </c>
      <c r="BI969" s="140">
        <f t="shared" si="18"/>
        <v>0</v>
      </c>
      <c r="BJ969" s="18" t="s">
        <v>79</v>
      </c>
      <c r="BK969" s="140">
        <f t="shared" si="19"/>
        <v>0</v>
      </c>
      <c r="BL969" s="18" t="s">
        <v>299</v>
      </c>
      <c r="BM969" s="139" t="s">
        <v>1379</v>
      </c>
    </row>
    <row r="970" spans="2:65" s="1" customFormat="1" ht="16.5" customHeight="1">
      <c r="B970" s="33"/>
      <c r="C970" s="171" t="s">
        <v>1380</v>
      </c>
      <c r="D970" s="171" t="s">
        <v>263</v>
      </c>
      <c r="E970" s="172" t="s">
        <v>1381</v>
      </c>
      <c r="F970" s="173" t="s">
        <v>1382</v>
      </c>
      <c r="G970" s="174" t="s">
        <v>295</v>
      </c>
      <c r="H970" s="175">
        <v>5</v>
      </c>
      <c r="I970" s="176"/>
      <c r="J970" s="177">
        <f t="shared" si="10"/>
        <v>0</v>
      </c>
      <c r="K970" s="173" t="s">
        <v>19</v>
      </c>
      <c r="L970" s="178"/>
      <c r="M970" s="179" t="s">
        <v>19</v>
      </c>
      <c r="N970" s="180" t="s">
        <v>43</v>
      </c>
      <c r="P970" s="137">
        <f t="shared" si="11"/>
        <v>0</v>
      </c>
      <c r="Q970" s="137">
        <v>0</v>
      </c>
      <c r="R970" s="137">
        <f t="shared" si="12"/>
        <v>0</v>
      </c>
      <c r="S970" s="137">
        <v>0</v>
      </c>
      <c r="T970" s="138">
        <f t="shared" si="13"/>
        <v>0</v>
      </c>
      <c r="AR970" s="139" t="s">
        <v>418</v>
      </c>
      <c r="AT970" s="139" t="s">
        <v>263</v>
      </c>
      <c r="AU970" s="139" t="s">
        <v>81</v>
      </c>
      <c r="AY970" s="18" t="s">
        <v>125</v>
      </c>
      <c r="BE970" s="140">
        <f t="shared" si="14"/>
        <v>0</v>
      </c>
      <c r="BF970" s="140">
        <f t="shared" si="15"/>
        <v>0</v>
      </c>
      <c r="BG970" s="140">
        <f t="shared" si="16"/>
        <v>0</v>
      </c>
      <c r="BH970" s="140">
        <f t="shared" si="17"/>
        <v>0</v>
      </c>
      <c r="BI970" s="140">
        <f t="shared" si="18"/>
        <v>0</v>
      </c>
      <c r="BJ970" s="18" t="s">
        <v>79</v>
      </c>
      <c r="BK970" s="140">
        <f t="shared" si="19"/>
        <v>0</v>
      </c>
      <c r="BL970" s="18" t="s">
        <v>299</v>
      </c>
      <c r="BM970" s="139" t="s">
        <v>1383</v>
      </c>
    </row>
    <row r="971" spans="2:65" s="1" customFormat="1" ht="16.5" customHeight="1">
      <c r="B971" s="33"/>
      <c r="C971" s="171" t="s">
        <v>1384</v>
      </c>
      <c r="D971" s="171" t="s">
        <v>263</v>
      </c>
      <c r="E971" s="172" t="s">
        <v>1385</v>
      </c>
      <c r="F971" s="173" t="s">
        <v>1386</v>
      </c>
      <c r="G971" s="174" t="s">
        <v>295</v>
      </c>
      <c r="H971" s="175">
        <v>15</v>
      </c>
      <c r="I971" s="176"/>
      <c r="J971" s="177">
        <f t="shared" si="10"/>
        <v>0</v>
      </c>
      <c r="K971" s="173" t="s">
        <v>19</v>
      </c>
      <c r="L971" s="178"/>
      <c r="M971" s="179" t="s">
        <v>19</v>
      </c>
      <c r="N971" s="180" t="s">
        <v>43</v>
      </c>
      <c r="P971" s="137">
        <f t="shared" si="11"/>
        <v>0</v>
      </c>
      <c r="Q971" s="137">
        <v>0</v>
      </c>
      <c r="R971" s="137">
        <f t="shared" si="12"/>
        <v>0</v>
      </c>
      <c r="S971" s="137">
        <v>0</v>
      </c>
      <c r="T971" s="138">
        <f t="shared" si="13"/>
        <v>0</v>
      </c>
      <c r="AR971" s="139" t="s">
        <v>418</v>
      </c>
      <c r="AT971" s="139" t="s">
        <v>263</v>
      </c>
      <c r="AU971" s="139" t="s">
        <v>81</v>
      </c>
      <c r="AY971" s="18" t="s">
        <v>125</v>
      </c>
      <c r="BE971" s="140">
        <f t="shared" si="14"/>
        <v>0</v>
      </c>
      <c r="BF971" s="140">
        <f t="shared" si="15"/>
        <v>0</v>
      </c>
      <c r="BG971" s="140">
        <f t="shared" si="16"/>
        <v>0</v>
      </c>
      <c r="BH971" s="140">
        <f t="shared" si="17"/>
        <v>0</v>
      </c>
      <c r="BI971" s="140">
        <f t="shared" si="18"/>
        <v>0</v>
      </c>
      <c r="BJ971" s="18" t="s">
        <v>79</v>
      </c>
      <c r="BK971" s="140">
        <f t="shared" si="19"/>
        <v>0</v>
      </c>
      <c r="BL971" s="18" t="s">
        <v>299</v>
      </c>
      <c r="BM971" s="139" t="s">
        <v>1387</v>
      </c>
    </row>
    <row r="972" spans="2:65" s="1" customFormat="1" ht="16.5" customHeight="1">
      <c r="B972" s="33"/>
      <c r="C972" s="171" t="s">
        <v>1388</v>
      </c>
      <c r="D972" s="171" t="s">
        <v>263</v>
      </c>
      <c r="E972" s="172" t="s">
        <v>1389</v>
      </c>
      <c r="F972" s="173" t="s">
        <v>1390</v>
      </c>
      <c r="G972" s="174" t="s">
        <v>295</v>
      </c>
      <c r="H972" s="175">
        <v>2</v>
      </c>
      <c r="I972" s="176"/>
      <c r="J972" s="177">
        <f t="shared" si="10"/>
        <v>0</v>
      </c>
      <c r="K972" s="173" t="s">
        <v>19</v>
      </c>
      <c r="L972" s="178"/>
      <c r="M972" s="179" t="s">
        <v>19</v>
      </c>
      <c r="N972" s="180" t="s">
        <v>43</v>
      </c>
      <c r="P972" s="137">
        <f t="shared" si="11"/>
        <v>0</v>
      </c>
      <c r="Q972" s="137">
        <v>0</v>
      </c>
      <c r="R972" s="137">
        <f t="shared" si="12"/>
        <v>0</v>
      </c>
      <c r="S972" s="137">
        <v>0</v>
      </c>
      <c r="T972" s="138">
        <f t="shared" si="13"/>
        <v>0</v>
      </c>
      <c r="AR972" s="139" t="s">
        <v>418</v>
      </c>
      <c r="AT972" s="139" t="s">
        <v>263</v>
      </c>
      <c r="AU972" s="139" t="s">
        <v>81</v>
      </c>
      <c r="AY972" s="18" t="s">
        <v>125</v>
      </c>
      <c r="BE972" s="140">
        <f t="shared" si="14"/>
        <v>0</v>
      </c>
      <c r="BF972" s="140">
        <f t="shared" si="15"/>
        <v>0</v>
      </c>
      <c r="BG972" s="140">
        <f t="shared" si="16"/>
        <v>0</v>
      </c>
      <c r="BH972" s="140">
        <f t="shared" si="17"/>
        <v>0</v>
      </c>
      <c r="BI972" s="140">
        <f t="shared" si="18"/>
        <v>0</v>
      </c>
      <c r="BJ972" s="18" t="s">
        <v>79</v>
      </c>
      <c r="BK972" s="140">
        <f t="shared" si="19"/>
        <v>0</v>
      </c>
      <c r="BL972" s="18" t="s">
        <v>299</v>
      </c>
      <c r="BM972" s="139" t="s">
        <v>1391</v>
      </c>
    </row>
    <row r="973" spans="2:65" s="1" customFormat="1" ht="16.5" customHeight="1">
      <c r="B973" s="33"/>
      <c r="C973" s="171" t="s">
        <v>1392</v>
      </c>
      <c r="D973" s="171" t="s">
        <v>263</v>
      </c>
      <c r="E973" s="172" t="s">
        <v>1393</v>
      </c>
      <c r="F973" s="173" t="s">
        <v>1394</v>
      </c>
      <c r="G973" s="174" t="s">
        <v>295</v>
      </c>
      <c r="H973" s="175">
        <v>13</v>
      </c>
      <c r="I973" s="176"/>
      <c r="J973" s="177">
        <f t="shared" si="10"/>
        <v>0</v>
      </c>
      <c r="K973" s="173" t="s">
        <v>19</v>
      </c>
      <c r="L973" s="178"/>
      <c r="M973" s="179" t="s">
        <v>19</v>
      </c>
      <c r="N973" s="180" t="s">
        <v>43</v>
      </c>
      <c r="P973" s="137">
        <f t="shared" si="11"/>
        <v>0</v>
      </c>
      <c r="Q973" s="137">
        <v>0</v>
      </c>
      <c r="R973" s="137">
        <f t="shared" si="12"/>
        <v>0</v>
      </c>
      <c r="S973" s="137">
        <v>0</v>
      </c>
      <c r="T973" s="138">
        <f t="shared" si="13"/>
        <v>0</v>
      </c>
      <c r="AR973" s="139" t="s">
        <v>418</v>
      </c>
      <c r="AT973" s="139" t="s">
        <v>263</v>
      </c>
      <c r="AU973" s="139" t="s">
        <v>81</v>
      </c>
      <c r="AY973" s="18" t="s">
        <v>125</v>
      </c>
      <c r="BE973" s="140">
        <f t="shared" si="14"/>
        <v>0</v>
      </c>
      <c r="BF973" s="140">
        <f t="shared" si="15"/>
        <v>0</v>
      </c>
      <c r="BG973" s="140">
        <f t="shared" si="16"/>
        <v>0</v>
      </c>
      <c r="BH973" s="140">
        <f t="shared" si="17"/>
        <v>0</v>
      </c>
      <c r="BI973" s="140">
        <f t="shared" si="18"/>
        <v>0</v>
      </c>
      <c r="BJ973" s="18" t="s">
        <v>79</v>
      </c>
      <c r="BK973" s="140">
        <f t="shared" si="19"/>
        <v>0</v>
      </c>
      <c r="BL973" s="18" t="s">
        <v>299</v>
      </c>
      <c r="BM973" s="139" t="s">
        <v>1395</v>
      </c>
    </row>
    <row r="974" spans="2:65" s="1" customFormat="1" ht="16.5" customHeight="1">
      <c r="B974" s="33"/>
      <c r="C974" s="171" t="s">
        <v>1396</v>
      </c>
      <c r="D974" s="171" t="s">
        <v>263</v>
      </c>
      <c r="E974" s="172" t="s">
        <v>1397</v>
      </c>
      <c r="F974" s="173" t="s">
        <v>1398</v>
      </c>
      <c r="G974" s="174" t="s">
        <v>295</v>
      </c>
      <c r="H974" s="175">
        <v>5</v>
      </c>
      <c r="I974" s="176"/>
      <c r="J974" s="177">
        <f t="shared" si="10"/>
        <v>0</v>
      </c>
      <c r="K974" s="173" t="s">
        <v>19</v>
      </c>
      <c r="L974" s="178"/>
      <c r="M974" s="179" t="s">
        <v>19</v>
      </c>
      <c r="N974" s="180" t="s">
        <v>43</v>
      </c>
      <c r="P974" s="137">
        <f t="shared" si="11"/>
        <v>0</v>
      </c>
      <c r="Q974" s="137">
        <v>0</v>
      </c>
      <c r="R974" s="137">
        <f t="shared" si="12"/>
        <v>0</v>
      </c>
      <c r="S974" s="137">
        <v>0</v>
      </c>
      <c r="T974" s="138">
        <f t="shared" si="13"/>
        <v>0</v>
      </c>
      <c r="AR974" s="139" t="s">
        <v>418</v>
      </c>
      <c r="AT974" s="139" t="s">
        <v>263</v>
      </c>
      <c r="AU974" s="139" t="s">
        <v>81</v>
      </c>
      <c r="AY974" s="18" t="s">
        <v>125</v>
      </c>
      <c r="BE974" s="140">
        <f t="shared" si="14"/>
        <v>0</v>
      </c>
      <c r="BF974" s="140">
        <f t="shared" si="15"/>
        <v>0</v>
      </c>
      <c r="BG974" s="140">
        <f t="shared" si="16"/>
        <v>0</v>
      </c>
      <c r="BH974" s="140">
        <f t="shared" si="17"/>
        <v>0</v>
      </c>
      <c r="BI974" s="140">
        <f t="shared" si="18"/>
        <v>0</v>
      </c>
      <c r="BJ974" s="18" t="s">
        <v>79</v>
      </c>
      <c r="BK974" s="140">
        <f t="shared" si="19"/>
        <v>0</v>
      </c>
      <c r="BL974" s="18" t="s">
        <v>299</v>
      </c>
      <c r="BM974" s="139" t="s">
        <v>1399</v>
      </c>
    </row>
    <row r="975" spans="2:65" s="1" customFormat="1" ht="16.5" customHeight="1">
      <c r="B975" s="33"/>
      <c r="C975" s="171" t="s">
        <v>1400</v>
      </c>
      <c r="D975" s="171" t="s">
        <v>263</v>
      </c>
      <c r="E975" s="172" t="s">
        <v>1401</v>
      </c>
      <c r="F975" s="173" t="s">
        <v>1402</v>
      </c>
      <c r="G975" s="174" t="s">
        <v>295</v>
      </c>
      <c r="H975" s="175">
        <v>2</v>
      </c>
      <c r="I975" s="176"/>
      <c r="J975" s="177">
        <f t="shared" si="10"/>
        <v>0</v>
      </c>
      <c r="K975" s="173" t="s">
        <v>19</v>
      </c>
      <c r="L975" s="178"/>
      <c r="M975" s="179" t="s">
        <v>19</v>
      </c>
      <c r="N975" s="180" t="s">
        <v>43</v>
      </c>
      <c r="P975" s="137">
        <f t="shared" si="11"/>
        <v>0</v>
      </c>
      <c r="Q975" s="137">
        <v>0</v>
      </c>
      <c r="R975" s="137">
        <f t="shared" si="12"/>
        <v>0</v>
      </c>
      <c r="S975" s="137">
        <v>0</v>
      </c>
      <c r="T975" s="138">
        <f t="shared" si="13"/>
        <v>0</v>
      </c>
      <c r="AR975" s="139" t="s">
        <v>418</v>
      </c>
      <c r="AT975" s="139" t="s">
        <v>263</v>
      </c>
      <c r="AU975" s="139" t="s">
        <v>81</v>
      </c>
      <c r="AY975" s="18" t="s">
        <v>125</v>
      </c>
      <c r="BE975" s="140">
        <f t="shared" si="14"/>
        <v>0</v>
      </c>
      <c r="BF975" s="140">
        <f t="shared" si="15"/>
        <v>0</v>
      </c>
      <c r="BG975" s="140">
        <f t="shared" si="16"/>
        <v>0</v>
      </c>
      <c r="BH975" s="140">
        <f t="shared" si="17"/>
        <v>0</v>
      </c>
      <c r="BI975" s="140">
        <f t="shared" si="18"/>
        <v>0</v>
      </c>
      <c r="BJ975" s="18" t="s">
        <v>79</v>
      </c>
      <c r="BK975" s="140">
        <f t="shared" si="19"/>
        <v>0</v>
      </c>
      <c r="BL975" s="18" t="s">
        <v>299</v>
      </c>
      <c r="BM975" s="139" t="s">
        <v>1403</v>
      </c>
    </row>
    <row r="976" spans="2:65" s="1" customFormat="1" ht="21.75" customHeight="1">
      <c r="B976" s="33"/>
      <c r="C976" s="171" t="s">
        <v>1404</v>
      </c>
      <c r="D976" s="171" t="s">
        <v>263</v>
      </c>
      <c r="E976" s="172" t="s">
        <v>1405</v>
      </c>
      <c r="F976" s="173" t="s">
        <v>1406</v>
      </c>
      <c r="G976" s="174" t="s">
        <v>295</v>
      </c>
      <c r="H976" s="175">
        <v>1</v>
      </c>
      <c r="I976" s="176"/>
      <c r="J976" s="177">
        <f t="shared" si="10"/>
        <v>0</v>
      </c>
      <c r="K976" s="173" t="s">
        <v>19</v>
      </c>
      <c r="L976" s="178"/>
      <c r="M976" s="179" t="s">
        <v>19</v>
      </c>
      <c r="N976" s="180" t="s">
        <v>43</v>
      </c>
      <c r="P976" s="137">
        <f t="shared" si="11"/>
        <v>0</v>
      </c>
      <c r="Q976" s="137">
        <v>0</v>
      </c>
      <c r="R976" s="137">
        <f t="shared" si="12"/>
        <v>0</v>
      </c>
      <c r="S976" s="137">
        <v>0</v>
      </c>
      <c r="T976" s="138">
        <f t="shared" si="13"/>
        <v>0</v>
      </c>
      <c r="AR976" s="139" t="s">
        <v>418</v>
      </c>
      <c r="AT976" s="139" t="s">
        <v>263</v>
      </c>
      <c r="AU976" s="139" t="s">
        <v>81</v>
      </c>
      <c r="AY976" s="18" t="s">
        <v>125</v>
      </c>
      <c r="BE976" s="140">
        <f t="shared" si="14"/>
        <v>0</v>
      </c>
      <c r="BF976" s="140">
        <f t="shared" si="15"/>
        <v>0</v>
      </c>
      <c r="BG976" s="140">
        <f t="shared" si="16"/>
        <v>0</v>
      </c>
      <c r="BH976" s="140">
        <f t="shared" si="17"/>
        <v>0</v>
      </c>
      <c r="BI976" s="140">
        <f t="shared" si="18"/>
        <v>0</v>
      </c>
      <c r="BJ976" s="18" t="s">
        <v>79</v>
      </c>
      <c r="BK976" s="140">
        <f t="shared" si="19"/>
        <v>0</v>
      </c>
      <c r="BL976" s="18" t="s">
        <v>299</v>
      </c>
      <c r="BM976" s="139" t="s">
        <v>1407</v>
      </c>
    </row>
    <row r="977" spans="2:65" s="1" customFormat="1" ht="21.75" customHeight="1">
      <c r="B977" s="33"/>
      <c r="C977" s="171" t="s">
        <v>1408</v>
      </c>
      <c r="D977" s="171" t="s">
        <v>263</v>
      </c>
      <c r="E977" s="172" t="s">
        <v>1409</v>
      </c>
      <c r="F977" s="173" t="s">
        <v>1410</v>
      </c>
      <c r="G977" s="174" t="s">
        <v>295</v>
      </c>
      <c r="H977" s="175">
        <v>1</v>
      </c>
      <c r="I977" s="176"/>
      <c r="J977" s="177">
        <f t="shared" si="10"/>
        <v>0</v>
      </c>
      <c r="K977" s="173" t="s">
        <v>19</v>
      </c>
      <c r="L977" s="178"/>
      <c r="M977" s="179" t="s">
        <v>19</v>
      </c>
      <c r="N977" s="180" t="s">
        <v>43</v>
      </c>
      <c r="P977" s="137">
        <f t="shared" si="11"/>
        <v>0</v>
      </c>
      <c r="Q977" s="137">
        <v>0</v>
      </c>
      <c r="R977" s="137">
        <f t="shared" si="12"/>
        <v>0</v>
      </c>
      <c r="S977" s="137">
        <v>0</v>
      </c>
      <c r="T977" s="138">
        <f t="shared" si="13"/>
        <v>0</v>
      </c>
      <c r="AR977" s="139" t="s">
        <v>418</v>
      </c>
      <c r="AT977" s="139" t="s">
        <v>263</v>
      </c>
      <c r="AU977" s="139" t="s">
        <v>81</v>
      </c>
      <c r="AY977" s="18" t="s">
        <v>125</v>
      </c>
      <c r="BE977" s="140">
        <f t="shared" si="14"/>
        <v>0</v>
      </c>
      <c r="BF977" s="140">
        <f t="shared" si="15"/>
        <v>0</v>
      </c>
      <c r="BG977" s="140">
        <f t="shared" si="16"/>
        <v>0</v>
      </c>
      <c r="BH977" s="140">
        <f t="shared" si="17"/>
        <v>0</v>
      </c>
      <c r="BI977" s="140">
        <f t="shared" si="18"/>
        <v>0</v>
      </c>
      <c r="BJ977" s="18" t="s">
        <v>79</v>
      </c>
      <c r="BK977" s="140">
        <f t="shared" si="19"/>
        <v>0</v>
      </c>
      <c r="BL977" s="18" t="s">
        <v>299</v>
      </c>
      <c r="BM977" s="139" t="s">
        <v>1411</v>
      </c>
    </row>
    <row r="978" spans="2:65" s="1" customFormat="1" ht="21.75" customHeight="1">
      <c r="B978" s="33"/>
      <c r="C978" s="128" t="s">
        <v>1412</v>
      </c>
      <c r="D978" s="128" t="s">
        <v>128</v>
      </c>
      <c r="E978" s="129" t="s">
        <v>1413</v>
      </c>
      <c r="F978" s="130" t="s">
        <v>1414</v>
      </c>
      <c r="G978" s="131" t="s">
        <v>323</v>
      </c>
      <c r="H978" s="132">
        <v>67.2</v>
      </c>
      <c r="I978" s="133"/>
      <c r="J978" s="134">
        <f t="shared" si="10"/>
        <v>0</v>
      </c>
      <c r="K978" s="130" t="s">
        <v>207</v>
      </c>
      <c r="L978" s="33"/>
      <c r="M978" s="135" t="s">
        <v>19</v>
      </c>
      <c r="N978" s="136" t="s">
        <v>43</v>
      </c>
      <c r="P978" s="137">
        <f t="shared" si="11"/>
        <v>0</v>
      </c>
      <c r="Q978" s="137">
        <v>0</v>
      </c>
      <c r="R978" s="137">
        <f t="shared" si="12"/>
        <v>0</v>
      </c>
      <c r="S978" s="137">
        <v>0</v>
      </c>
      <c r="T978" s="138">
        <f t="shared" si="13"/>
        <v>0</v>
      </c>
      <c r="AR978" s="139" t="s">
        <v>299</v>
      </c>
      <c r="AT978" s="139" t="s">
        <v>128</v>
      </c>
      <c r="AU978" s="139" t="s">
        <v>81</v>
      </c>
      <c r="AY978" s="18" t="s">
        <v>125</v>
      </c>
      <c r="BE978" s="140">
        <f t="shared" si="14"/>
        <v>0</v>
      </c>
      <c r="BF978" s="140">
        <f t="shared" si="15"/>
        <v>0</v>
      </c>
      <c r="BG978" s="140">
        <f t="shared" si="16"/>
        <v>0</v>
      </c>
      <c r="BH978" s="140">
        <f t="shared" si="17"/>
        <v>0</v>
      </c>
      <c r="BI978" s="140">
        <f t="shared" si="18"/>
        <v>0</v>
      </c>
      <c r="BJ978" s="18" t="s">
        <v>79</v>
      </c>
      <c r="BK978" s="140">
        <f t="shared" si="19"/>
        <v>0</v>
      </c>
      <c r="BL978" s="18" t="s">
        <v>299</v>
      </c>
      <c r="BM978" s="139" t="s">
        <v>1415</v>
      </c>
    </row>
    <row r="979" spans="2:65" s="1" customFormat="1" ht="11.25">
      <c r="B979" s="33"/>
      <c r="D979" s="146" t="s">
        <v>209</v>
      </c>
      <c r="F979" s="147" t="s">
        <v>1416</v>
      </c>
      <c r="I979" s="148"/>
      <c r="L979" s="33"/>
      <c r="M979" s="149"/>
      <c r="T979" s="54"/>
      <c r="AT979" s="18" t="s">
        <v>209</v>
      </c>
      <c r="AU979" s="18" t="s">
        <v>81</v>
      </c>
    </row>
    <row r="980" spans="2:65" s="13" customFormat="1" ht="11.25">
      <c r="B980" s="157"/>
      <c r="D980" s="151" t="s">
        <v>211</v>
      </c>
      <c r="E980" s="158" t="s">
        <v>19</v>
      </c>
      <c r="F980" s="159" t="s">
        <v>1304</v>
      </c>
      <c r="H980" s="160">
        <v>67.2</v>
      </c>
      <c r="I980" s="161"/>
      <c r="L980" s="157"/>
      <c r="M980" s="162"/>
      <c r="T980" s="163"/>
      <c r="AT980" s="158" t="s">
        <v>211</v>
      </c>
      <c r="AU980" s="158" t="s">
        <v>81</v>
      </c>
      <c r="AV980" s="13" t="s">
        <v>81</v>
      </c>
      <c r="AW980" s="13" t="s">
        <v>33</v>
      </c>
      <c r="AX980" s="13" t="s">
        <v>79</v>
      </c>
      <c r="AY980" s="158" t="s">
        <v>125</v>
      </c>
    </row>
    <row r="981" spans="2:65" s="1" customFormat="1" ht="21.75" customHeight="1">
      <c r="B981" s="33"/>
      <c r="C981" s="128" t="s">
        <v>1417</v>
      </c>
      <c r="D981" s="128" t="s">
        <v>128</v>
      </c>
      <c r="E981" s="129" t="s">
        <v>1418</v>
      </c>
      <c r="F981" s="130" t="s">
        <v>1419</v>
      </c>
      <c r="G981" s="131" t="s">
        <v>323</v>
      </c>
      <c r="H981" s="132">
        <v>54.6</v>
      </c>
      <c r="I981" s="133"/>
      <c r="J981" s="134">
        <f>ROUND(I981*H981,2)</f>
        <v>0</v>
      </c>
      <c r="K981" s="130" t="s">
        <v>207</v>
      </c>
      <c r="L981" s="33"/>
      <c r="M981" s="135" t="s">
        <v>19</v>
      </c>
      <c r="N981" s="136" t="s">
        <v>43</v>
      </c>
      <c r="P981" s="137">
        <f>O981*H981</f>
        <v>0</v>
      </c>
      <c r="Q981" s="137">
        <v>0</v>
      </c>
      <c r="R981" s="137">
        <f>Q981*H981</f>
        <v>0</v>
      </c>
      <c r="S981" s="137">
        <v>0</v>
      </c>
      <c r="T981" s="138">
        <f>S981*H981</f>
        <v>0</v>
      </c>
      <c r="AR981" s="139" t="s">
        <v>299</v>
      </c>
      <c r="AT981" s="139" t="s">
        <v>128</v>
      </c>
      <c r="AU981" s="139" t="s">
        <v>81</v>
      </c>
      <c r="AY981" s="18" t="s">
        <v>125</v>
      </c>
      <c r="BE981" s="140">
        <f>IF(N981="základní",J981,0)</f>
        <v>0</v>
      </c>
      <c r="BF981" s="140">
        <f>IF(N981="snížená",J981,0)</f>
        <v>0</v>
      </c>
      <c r="BG981" s="140">
        <f>IF(N981="zákl. přenesená",J981,0)</f>
        <v>0</v>
      </c>
      <c r="BH981" s="140">
        <f>IF(N981="sníž. přenesená",J981,0)</f>
        <v>0</v>
      </c>
      <c r="BI981" s="140">
        <f>IF(N981="nulová",J981,0)</f>
        <v>0</v>
      </c>
      <c r="BJ981" s="18" t="s">
        <v>79</v>
      </c>
      <c r="BK981" s="140">
        <f>ROUND(I981*H981,2)</f>
        <v>0</v>
      </c>
      <c r="BL981" s="18" t="s">
        <v>299</v>
      </c>
      <c r="BM981" s="139" t="s">
        <v>1420</v>
      </c>
    </row>
    <row r="982" spans="2:65" s="1" customFormat="1" ht="11.25">
      <c r="B982" s="33"/>
      <c r="D982" s="146" t="s">
        <v>209</v>
      </c>
      <c r="F982" s="147" t="s">
        <v>1421</v>
      </c>
      <c r="I982" s="148"/>
      <c r="L982" s="33"/>
      <c r="M982" s="149"/>
      <c r="T982" s="54"/>
      <c r="AT982" s="18" t="s">
        <v>209</v>
      </c>
      <c r="AU982" s="18" t="s">
        <v>81</v>
      </c>
    </row>
    <row r="983" spans="2:65" s="13" customFormat="1" ht="11.25">
      <c r="B983" s="157"/>
      <c r="D983" s="151" t="s">
        <v>211</v>
      </c>
      <c r="E983" s="158" t="s">
        <v>19</v>
      </c>
      <c r="F983" s="159" t="s">
        <v>1310</v>
      </c>
      <c r="H983" s="160">
        <v>54.6</v>
      </c>
      <c r="I983" s="161"/>
      <c r="L983" s="157"/>
      <c r="M983" s="162"/>
      <c r="T983" s="163"/>
      <c r="AT983" s="158" t="s">
        <v>211</v>
      </c>
      <c r="AU983" s="158" t="s">
        <v>81</v>
      </c>
      <c r="AV983" s="13" t="s">
        <v>81</v>
      </c>
      <c r="AW983" s="13" t="s">
        <v>33</v>
      </c>
      <c r="AX983" s="13" t="s">
        <v>79</v>
      </c>
      <c r="AY983" s="158" t="s">
        <v>125</v>
      </c>
    </row>
    <row r="984" spans="2:65" s="1" customFormat="1" ht="16.5" customHeight="1">
      <c r="B984" s="33"/>
      <c r="C984" s="171" t="s">
        <v>1422</v>
      </c>
      <c r="D984" s="171" t="s">
        <v>263</v>
      </c>
      <c r="E984" s="172" t="s">
        <v>1423</v>
      </c>
      <c r="F984" s="173" t="s">
        <v>1424</v>
      </c>
      <c r="G984" s="174" t="s">
        <v>323</v>
      </c>
      <c r="H984" s="175">
        <v>2.4</v>
      </c>
      <c r="I984" s="176"/>
      <c r="J984" s="177">
        <f>ROUND(I984*H984,2)</f>
        <v>0</v>
      </c>
      <c r="K984" s="173" t="s">
        <v>19</v>
      </c>
      <c r="L984" s="178"/>
      <c r="M984" s="179" t="s">
        <v>19</v>
      </c>
      <c r="N984" s="180" t="s">
        <v>43</v>
      </c>
      <c r="P984" s="137">
        <f>O984*H984</f>
        <v>0</v>
      </c>
      <c r="Q984" s="137">
        <v>1E-3</v>
      </c>
      <c r="R984" s="137">
        <f>Q984*H984</f>
        <v>2.3999999999999998E-3</v>
      </c>
      <c r="S984" s="137">
        <v>0</v>
      </c>
      <c r="T984" s="138">
        <f>S984*H984</f>
        <v>0</v>
      </c>
      <c r="AR984" s="139" t="s">
        <v>418</v>
      </c>
      <c r="AT984" s="139" t="s">
        <v>263</v>
      </c>
      <c r="AU984" s="139" t="s">
        <v>81</v>
      </c>
      <c r="AY984" s="18" t="s">
        <v>125</v>
      </c>
      <c r="BE984" s="140">
        <f>IF(N984="základní",J984,0)</f>
        <v>0</v>
      </c>
      <c r="BF984" s="140">
        <f>IF(N984="snížená",J984,0)</f>
        <v>0</v>
      </c>
      <c r="BG984" s="140">
        <f>IF(N984="zákl. přenesená",J984,0)</f>
        <v>0</v>
      </c>
      <c r="BH984" s="140">
        <f>IF(N984="sníž. přenesená",J984,0)</f>
        <v>0</v>
      </c>
      <c r="BI984" s="140">
        <f>IF(N984="nulová",J984,0)</f>
        <v>0</v>
      </c>
      <c r="BJ984" s="18" t="s">
        <v>79</v>
      </c>
      <c r="BK984" s="140">
        <f>ROUND(I984*H984,2)</f>
        <v>0</v>
      </c>
      <c r="BL984" s="18" t="s">
        <v>299</v>
      </c>
      <c r="BM984" s="139" t="s">
        <v>1425</v>
      </c>
    </row>
    <row r="985" spans="2:65" s="13" customFormat="1" ht="11.25">
      <c r="B985" s="157"/>
      <c r="D985" s="151" t="s">
        <v>211</v>
      </c>
      <c r="E985" s="158" t="s">
        <v>19</v>
      </c>
      <c r="F985" s="159" t="s">
        <v>1426</v>
      </c>
      <c r="H985" s="160">
        <v>2.4</v>
      </c>
      <c r="I985" s="161"/>
      <c r="L985" s="157"/>
      <c r="M985" s="162"/>
      <c r="T985" s="163"/>
      <c r="AT985" s="158" t="s">
        <v>211</v>
      </c>
      <c r="AU985" s="158" t="s">
        <v>81</v>
      </c>
      <c r="AV985" s="13" t="s">
        <v>81</v>
      </c>
      <c r="AW985" s="13" t="s">
        <v>33</v>
      </c>
      <c r="AX985" s="13" t="s">
        <v>79</v>
      </c>
      <c r="AY985" s="158" t="s">
        <v>125</v>
      </c>
    </row>
    <row r="986" spans="2:65" s="1" customFormat="1" ht="16.5" customHeight="1">
      <c r="B986" s="33"/>
      <c r="C986" s="171" t="s">
        <v>1427</v>
      </c>
      <c r="D986" s="171" t="s">
        <v>263</v>
      </c>
      <c r="E986" s="172" t="s">
        <v>1428</v>
      </c>
      <c r="F986" s="173" t="s">
        <v>1429</v>
      </c>
      <c r="G986" s="174" t="s">
        <v>323</v>
      </c>
      <c r="H986" s="175">
        <v>2.4</v>
      </c>
      <c r="I986" s="176"/>
      <c r="J986" s="177">
        <f>ROUND(I986*H986,2)</f>
        <v>0</v>
      </c>
      <c r="K986" s="173" t="s">
        <v>19</v>
      </c>
      <c r="L986" s="178"/>
      <c r="M986" s="179" t="s">
        <v>19</v>
      </c>
      <c r="N986" s="180" t="s">
        <v>43</v>
      </c>
      <c r="P986" s="137">
        <f>O986*H986</f>
        <v>0</v>
      </c>
      <c r="Q986" s="137">
        <v>1E-3</v>
      </c>
      <c r="R986" s="137">
        <f>Q986*H986</f>
        <v>2.3999999999999998E-3</v>
      </c>
      <c r="S986" s="137">
        <v>0</v>
      </c>
      <c r="T986" s="138">
        <f>S986*H986</f>
        <v>0</v>
      </c>
      <c r="AR986" s="139" t="s">
        <v>418</v>
      </c>
      <c r="AT986" s="139" t="s">
        <v>263</v>
      </c>
      <c r="AU986" s="139" t="s">
        <v>81</v>
      </c>
      <c r="AY986" s="18" t="s">
        <v>125</v>
      </c>
      <c r="BE986" s="140">
        <f>IF(N986="základní",J986,0)</f>
        <v>0</v>
      </c>
      <c r="BF986" s="140">
        <f>IF(N986="snížená",J986,0)</f>
        <v>0</v>
      </c>
      <c r="BG986" s="140">
        <f>IF(N986="zákl. přenesená",J986,0)</f>
        <v>0</v>
      </c>
      <c r="BH986" s="140">
        <f>IF(N986="sníž. přenesená",J986,0)</f>
        <v>0</v>
      </c>
      <c r="BI986" s="140">
        <f>IF(N986="nulová",J986,0)</f>
        <v>0</v>
      </c>
      <c r="BJ986" s="18" t="s">
        <v>79</v>
      </c>
      <c r="BK986" s="140">
        <f>ROUND(I986*H986,2)</f>
        <v>0</v>
      </c>
      <c r="BL986" s="18" t="s">
        <v>299</v>
      </c>
      <c r="BM986" s="139" t="s">
        <v>1430</v>
      </c>
    </row>
    <row r="987" spans="2:65" s="13" customFormat="1" ht="11.25">
      <c r="B987" s="157"/>
      <c r="D987" s="151" t="s">
        <v>211</v>
      </c>
      <c r="E987" s="158" t="s">
        <v>19</v>
      </c>
      <c r="F987" s="159" t="s">
        <v>1431</v>
      </c>
      <c r="H987" s="160">
        <v>2.4</v>
      </c>
      <c r="I987" s="161"/>
      <c r="L987" s="157"/>
      <c r="M987" s="162"/>
      <c r="T987" s="163"/>
      <c r="AT987" s="158" t="s">
        <v>211</v>
      </c>
      <c r="AU987" s="158" t="s">
        <v>81</v>
      </c>
      <c r="AV987" s="13" t="s">
        <v>81</v>
      </c>
      <c r="AW987" s="13" t="s">
        <v>33</v>
      </c>
      <c r="AX987" s="13" t="s">
        <v>79</v>
      </c>
      <c r="AY987" s="158" t="s">
        <v>125</v>
      </c>
    </row>
    <row r="988" spans="2:65" s="1" customFormat="1" ht="16.5" customHeight="1">
      <c r="B988" s="33"/>
      <c r="C988" s="171" t="s">
        <v>1432</v>
      </c>
      <c r="D988" s="171" t="s">
        <v>263</v>
      </c>
      <c r="E988" s="172" t="s">
        <v>1433</v>
      </c>
      <c r="F988" s="173" t="s">
        <v>1434</v>
      </c>
      <c r="G988" s="174" t="s">
        <v>323</v>
      </c>
      <c r="H988" s="175">
        <v>62.4</v>
      </c>
      <c r="I988" s="176"/>
      <c r="J988" s="177">
        <f>ROUND(I988*H988,2)</f>
        <v>0</v>
      </c>
      <c r="K988" s="173" t="s">
        <v>19</v>
      </c>
      <c r="L988" s="178"/>
      <c r="M988" s="179" t="s">
        <v>19</v>
      </c>
      <c r="N988" s="180" t="s">
        <v>43</v>
      </c>
      <c r="P988" s="137">
        <f>O988*H988</f>
        <v>0</v>
      </c>
      <c r="Q988" s="137">
        <v>1.5E-3</v>
      </c>
      <c r="R988" s="137">
        <f>Q988*H988</f>
        <v>9.3600000000000003E-2</v>
      </c>
      <c r="S988" s="137">
        <v>0</v>
      </c>
      <c r="T988" s="138">
        <f>S988*H988</f>
        <v>0</v>
      </c>
      <c r="AR988" s="139" t="s">
        <v>418</v>
      </c>
      <c r="AT988" s="139" t="s">
        <v>263</v>
      </c>
      <c r="AU988" s="139" t="s">
        <v>81</v>
      </c>
      <c r="AY988" s="18" t="s">
        <v>125</v>
      </c>
      <c r="BE988" s="140">
        <f>IF(N988="základní",J988,0)</f>
        <v>0</v>
      </c>
      <c r="BF988" s="140">
        <f>IF(N988="snížená",J988,0)</f>
        <v>0</v>
      </c>
      <c r="BG988" s="140">
        <f>IF(N988="zákl. přenesená",J988,0)</f>
        <v>0</v>
      </c>
      <c r="BH988" s="140">
        <f>IF(N988="sníž. přenesená",J988,0)</f>
        <v>0</v>
      </c>
      <c r="BI988" s="140">
        <f>IF(N988="nulová",J988,0)</f>
        <v>0</v>
      </c>
      <c r="BJ988" s="18" t="s">
        <v>79</v>
      </c>
      <c r="BK988" s="140">
        <f>ROUND(I988*H988,2)</f>
        <v>0</v>
      </c>
      <c r="BL988" s="18" t="s">
        <v>299</v>
      </c>
      <c r="BM988" s="139" t="s">
        <v>1435</v>
      </c>
    </row>
    <row r="989" spans="2:65" s="13" customFormat="1" ht="11.25">
      <c r="B989" s="157"/>
      <c r="D989" s="151" t="s">
        <v>211</v>
      </c>
      <c r="E989" s="158" t="s">
        <v>19</v>
      </c>
      <c r="F989" s="159" t="s">
        <v>1436</v>
      </c>
      <c r="H989" s="160">
        <v>62.4</v>
      </c>
      <c r="I989" s="161"/>
      <c r="L989" s="157"/>
      <c r="M989" s="162"/>
      <c r="T989" s="163"/>
      <c r="AT989" s="158" t="s">
        <v>211</v>
      </c>
      <c r="AU989" s="158" t="s">
        <v>81</v>
      </c>
      <c r="AV989" s="13" t="s">
        <v>81</v>
      </c>
      <c r="AW989" s="13" t="s">
        <v>33</v>
      </c>
      <c r="AX989" s="13" t="s">
        <v>79</v>
      </c>
      <c r="AY989" s="158" t="s">
        <v>125</v>
      </c>
    </row>
    <row r="990" spans="2:65" s="1" customFormat="1" ht="16.5" customHeight="1">
      <c r="B990" s="33"/>
      <c r="C990" s="171" t="s">
        <v>1437</v>
      </c>
      <c r="D990" s="171" t="s">
        <v>263</v>
      </c>
      <c r="E990" s="172" t="s">
        <v>1438</v>
      </c>
      <c r="F990" s="173" t="s">
        <v>1439</v>
      </c>
      <c r="G990" s="174" t="s">
        <v>323</v>
      </c>
      <c r="H990" s="175">
        <v>36</v>
      </c>
      <c r="I990" s="176"/>
      <c r="J990" s="177">
        <f>ROUND(I990*H990,2)</f>
        <v>0</v>
      </c>
      <c r="K990" s="173" t="s">
        <v>207</v>
      </c>
      <c r="L990" s="178"/>
      <c r="M990" s="179" t="s">
        <v>19</v>
      </c>
      <c r="N990" s="180" t="s">
        <v>43</v>
      </c>
      <c r="P990" s="137">
        <f>O990*H990</f>
        <v>0</v>
      </c>
      <c r="Q990" s="137">
        <v>2.0999999999999999E-3</v>
      </c>
      <c r="R990" s="137">
        <f>Q990*H990</f>
        <v>7.5600000000000001E-2</v>
      </c>
      <c r="S990" s="137">
        <v>0</v>
      </c>
      <c r="T990" s="138">
        <f>S990*H990</f>
        <v>0</v>
      </c>
      <c r="AR990" s="139" t="s">
        <v>418</v>
      </c>
      <c r="AT990" s="139" t="s">
        <v>263</v>
      </c>
      <c r="AU990" s="139" t="s">
        <v>81</v>
      </c>
      <c r="AY990" s="18" t="s">
        <v>125</v>
      </c>
      <c r="BE990" s="140">
        <f>IF(N990="základní",J990,0)</f>
        <v>0</v>
      </c>
      <c r="BF990" s="140">
        <f>IF(N990="snížená",J990,0)</f>
        <v>0</v>
      </c>
      <c r="BG990" s="140">
        <f>IF(N990="zákl. přenesená",J990,0)</f>
        <v>0</v>
      </c>
      <c r="BH990" s="140">
        <f>IF(N990="sníž. přenesená",J990,0)</f>
        <v>0</v>
      </c>
      <c r="BI990" s="140">
        <f>IF(N990="nulová",J990,0)</f>
        <v>0</v>
      </c>
      <c r="BJ990" s="18" t="s">
        <v>79</v>
      </c>
      <c r="BK990" s="140">
        <f>ROUND(I990*H990,2)</f>
        <v>0</v>
      </c>
      <c r="BL990" s="18" t="s">
        <v>299</v>
      </c>
      <c r="BM990" s="139" t="s">
        <v>1440</v>
      </c>
    </row>
    <row r="991" spans="2:65" s="13" customFormat="1" ht="11.25">
      <c r="B991" s="157"/>
      <c r="D991" s="151" t="s">
        <v>211</v>
      </c>
      <c r="E991" s="158" t="s">
        <v>19</v>
      </c>
      <c r="F991" s="159" t="s">
        <v>1441</v>
      </c>
      <c r="H991" s="160">
        <v>36</v>
      </c>
      <c r="I991" s="161"/>
      <c r="L991" s="157"/>
      <c r="M991" s="162"/>
      <c r="T991" s="163"/>
      <c r="AT991" s="158" t="s">
        <v>211</v>
      </c>
      <c r="AU991" s="158" t="s">
        <v>81</v>
      </c>
      <c r="AV991" s="13" t="s">
        <v>81</v>
      </c>
      <c r="AW991" s="13" t="s">
        <v>33</v>
      </c>
      <c r="AX991" s="13" t="s">
        <v>79</v>
      </c>
      <c r="AY991" s="158" t="s">
        <v>125</v>
      </c>
    </row>
    <row r="992" spans="2:65" s="1" customFormat="1" ht="16.5" customHeight="1">
      <c r="B992" s="33"/>
      <c r="C992" s="171" t="s">
        <v>1442</v>
      </c>
      <c r="D992" s="171" t="s">
        <v>263</v>
      </c>
      <c r="E992" s="172" t="s">
        <v>1443</v>
      </c>
      <c r="F992" s="173" t="s">
        <v>1444</v>
      </c>
      <c r="G992" s="174" t="s">
        <v>323</v>
      </c>
      <c r="H992" s="175">
        <v>18.600000000000001</v>
      </c>
      <c r="I992" s="176"/>
      <c r="J992" s="177">
        <f>ROUND(I992*H992,2)</f>
        <v>0</v>
      </c>
      <c r="K992" s="173" t="s">
        <v>19</v>
      </c>
      <c r="L992" s="178"/>
      <c r="M992" s="179" t="s">
        <v>19</v>
      </c>
      <c r="N992" s="180" t="s">
        <v>43</v>
      </c>
      <c r="P992" s="137">
        <f>O992*H992</f>
        <v>0</v>
      </c>
      <c r="Q992" s="137">
        <v>3.0000000000000001E-3</v>
      </c>
      <c r="R992" s="137">
        <f>Q992*H992</f>
        <v>5.5800000000000002E-2</v>
      </c>
      <c r="S992" s="137">
        <v>0</v>
      </c>
      <c r="T992" s="138">
        <f>S992*H992</f>
        <v>0</v>
      </c>
      <c r="AR992" s="139" t="s">
        <v>418</v>
      </c>
      <c r="AT992" s="139" t="s">
        <v>263</v>
      </c>
      <c r="AU992" s="139" t="s">
        <v>81</v>
      </c>
      <c r="AY992" s="18" t="s">
        <v>125</v>
      </c>
      <c r="BE992" s="140">
        <f>IF(N992="základní",J992,0)</f>
        <v>0</v>
      </c>
      <c r="BF992" s="140">
        <f>IF(N992="snížená",J992,0)</f>
        <v>0</v>
      </c>
      <c r="BG992" s="140">
        <f>IF(N992="zákl. přenesená",J992,0)</f>
        <v>0</v>
      </c>
      <c r="BH992" s="140">
        <f>IF(N992="sníž. přenesená",J992,0)</f>
        <v>0</v>
      </c>
      <c r="BI992" s="140">
        <f>IF(N992="nulová",J992,0)</f>
        <v>0</v>
      </c>
      <c r="BJ992" s="18" t="s">
        <v>79</v>
      </c>
      <c r="BK992" s="140">
        <f>ROUND(I992*H992,2)</f>
        <v>0</v>
      </c>
      <c r="BL992" s="18" t="s">
        <v>299</v>
      </c>
      <c r="BM992" s="139" t="s">
        <v>1445</v>
      </c>
    </row>
    <row r="993" spans="2:65" s="13" customFormat="1" ht="11.25">
      <c r="B993" s="157"/>
      <c r="D993" s="151" t="s">
        <v>211</v>
      </c>
      <c r="E993" s="158" t="s">
        <v>19</v>
      </c>
      <c r="F993" s="159" t="s">
        <v>1446</v>
      </c>
      <c r="H993" s="160">
        <v>18.600000000000001</v>
      </c>
      <c r="I993" s="161"/>
      <c r="L993" s="157"/>
      <c r="M993" s="162"/>
      <c r="T993" s="163"/>
      <c r="AT993" s="158" t="s">
        <v>211</v>
      </c>
      <c r="AU993" s="158" t="s">
        <v>81</v>
      </c>
      <c r="AV993" s="13" t="s">
        <v>81</v>
      </c>
      <c r="AW993" s="13" t="s">
        <v>33</v>
      </c>
      <c r="AX993" s="13" t="s">
        <v>79</v>
      </c>
      <c r="AY993" s="158" t="s">
        <v>125</v>
      </c>
    </row>
    <row r="994" spans="2:65" s="1" customFormat="1" ht="16.5" customHeight="1">
      <c r="B994" s="33"/>
      <c r="C994" s="171" t="s">
        <v>1447</v>
      </c>
      <c r="D994" s="171" t="s">
        <v>263</v>
      </c>
      <c r="E994" s="172" t="s">
        <v>1448</v>
      </c>
      <c r="F994" s="173" t="s">
        <v>1449</v>
      </c>
      <c r="G994" s="174" t="s">
        <v>1450</v>
      </c>
      <c r="H994" s="175">
        <v>101</v>
      </c>
      <c r="I994" s="176"/>
      <c r="J994" s="177">
        <f>ROUND(I994*H994,2)</f>
        <v>0</v>
      </c>
      <c r="K994" s="173" t="s">
        <v>207</v>
      </c>
      <c r="L994" s="178"/>
      <c r="M994" s="179" t="s">
        <v>19</v>
      </c>
      <c r="N994" s="180" t="s">
        <v>43</v>
      </c>
      <c r="P994" s="137">
        <f>O994*H994</f>
        <v>0</v>
      </c>
      <c r="Q994" s="137">
        <v>2.0000000000000001E-4</v>
      </c>
      <c r="R994" s="137">
        <f>Q994*H994</f>
        <v>2.0200000000000003E-2</v>
      </c>
      <c r="S994" s="137">
        <v>0</v>
      </c>
      <c r="T994" s="138">
        <f>S994*H994</f>
        <v>0</v>
      </c>
      <c r="AR994" s="139" t="s">
        <v>418</v>
      </c>
      <c r="AT994" s="139" t="s">
        <v>263</v>
      </c>
      <c r="AU994" s="139" t="s">
        <v>81</v>
      </c>
      <c r="AY994" s="18" t="s">
        <v>125</v>
      </c>
      <c r="BE994" s="140">
        <f>IF(N994="základní",J994,0)</f>
        <v>0</v>
      </c>
      <c r="BF994" s="140">
        <f>IF(N994="snížená",J994,0)</f>
        <v>0</v>
      </c>
      <c r="BG994" s="140">
        <f>IF(N994="zákl. přenesená",J994,0)</f>
        <v>0</v>
      </c>
      <c r="BH994" s="140">
        <f>IF(N994="sníž. přenesená",J994,0)</f>
        <v>0</v>
      </c>
      <c r="BI994" s="140">
        <f>IF(N994="nulová",J994,0)</f>
        <v>0</v>
      </c>
      <c r="BJ994" s="18" t="s">
        <v>79</v>
      </c>
      <c r="BK994" s="140">
        <f>ROUND(I994*H994,2)</f>
        <v>0</v>
      </c>
      <c r="BL994" s="18" t="s">
        <v>299</v>
      </c>
      <c r="BM994" s="139" t="s">
        <v>1451</v>
      </c>
    </row>
    <row r="995" spans="2:65" s="1" customFormat="1" ht="24.2" customHeight="1">
      <c r="B995" s="33"/>
      <c r="C995" s="128" t="s">
        <v>1452</v>
      </c>
      <c r="D995" s="128" t="s">
        <v>128</v>
      </c>
      <c r="E995" s="129" t="s">
        <v>1453</v>
      </c>
      <c r="F995" s="130" t="s">
        <v>1454</v>
      </c>
      <c r="G995" s="131" t="s">
        <v>295</v>
      </c>
      <c r="H995" s="132">
        <v>3</v>
      </c>
      <c r="I995" s="133"/>
      <c r="J995" s="134">
        <f>ROUND(I995*H995,2)</f>
        <v>0</v>
      </c>
      <c r="K995" s="130" t="s">
        <v>207</v>
      </c>
      <c r="L995" s="33"/>
      <c r="M995" s="135" t="s">
        <v>19</v>
      </c>
      <c r="N995" s="136" t="s">
        <v>43</v>
      </c>
      <c r="P995" s="137">
        <f>O995*H995</f>
        <v>0</v>
      </c>
      <c r="Q995" s="137">
        <v>0</v>
      </c>
      <c r="R995" s="137">
        <f>Q995*H995</f>
        <v>0</v>
      </c>
      <c r="S995" s="137">
        <v>0</v>
      </c>
      <c r="T995" s="138">
        <f>S995*H995</f>
        <v>0</v>
      </c>
      <c r="AR995" s="139" t="s">
        <v>299</v>
      </c>
      <c r="AT995" s="139" t="s">
        <v>128</v>
      </c>
      <c r="AU995" s="139" t="s">
        <v>81</v>
      </c>
      <c r="AY995" s="18" t="s">
        <v>125</v>
      </c>
      <c r="BE995" s="140">
        <f>IF(N995="základní",J995,0)</f>
        <v>0</v>
      </c>
      <c r="BF995" s="140">
        <f>IF(N995="snížená",J995,0)</f>
        <v>0</v>
      </c>
      <c r="BG995" s="140">
        <f>IF(N995="zákl. přenesená",J995,0)</f>
        <v>0</v>
      </c>
      <c r="BH995" s="140">
        <f>IF(N995="sníž. přenesená",J995,0)</f>
        <v>0</v>
      </c>
      <c r="BI995" s="140">
        <f>IF(N995="nulová",J995,0)</f>
        <v>0</v>
      </c>
      <c r="BJ995" s="18" t="s">
        <v>79</v>
      </c>
      <c r="BK995" s="140">
        <f>ROUND(I995*H995,2)</f>
        <v>0</v>
      </c>
      <c r="BL995" s="18" t="s">
        <v>299</v>
      </c>
      <c r="BM995" s="139" t="s">
        <v>1455</v>
      </c>
    </row>
    <row r="996" spans="2:65" s="1" customFormat="1" ht="11.25">
      <c r="B996" s="33"/>
      <c r="D996" s="146" t="s">
        <v>209</v>
      </c>
      <c r="F996" s="147" t="s">
        <v>1456</v>
      </c>
      <c r="I996" s="148"/>
      <c r="L996" s="33"/>
      <c r="M996" s="149"/>
      <c r="T996" s="54"/>
      <c r="AT996" s="18" t="s">
        <v>209</v>
      </c>
      <c r="AU996" s="18" t="s">
        <v>81</v>
      </c>
    </row>
    <row r="997" spans="2:65" s="12" customFormat="1" ht="11.25">
      <c r="B997" s="150"/>
      <c r="D997" s="151" t="s">
        <v>211</v>
      </c>
      <c r="E997" s="152" t="s">
        <v>19</v>
      </c>
      <c r="F997" s="153" t="s">
        <v>730</v>
      </c>
      <c r="H997" s="152" t="s">
        <v>19</v>
      </c>
      <c r="I997" s="154"/>
      <c r="L997" s="150"/>
      <c r="M997" s="155"/>
      <c r="T997" s="156"/>
      <c r="AT997" s="152" t="s">
        <v>211</v>
      </c>
      <c r="AU997" s="152" t="s">
        <v>81</v>
      </c>
      <c r="AV997" s="12" t="s">
        <v>79</v>
      </c>
      <c r="AW997" s="12" t="s">
        <v>33</v>
      </c>
      <c r="AX997" s="12" t="s">
        <v>72</v>
      </c>
      <c r="AY997" s="152" t="s">
        <v>125</v>
      </c>
    </row>
    <row r="998" spans="2:65" s="13" customFormat="1" ht="11.25">
      <c r="B998" s="157"/>
      <c r="D998" s="151" t="s">
        <v>211</v>
      </c>
      <c r="E998" s="158" t="s">
        <v>19</v>
      </c>
      <c r="F998" s="159" t="s">
        <v>81</v>
      </c>
      <c r="H998" s="160">
        <v>2</v>
      </c>
      <c r="I998" s="161"/>
      <c r="L998" s="157"/>
      <c r="M998" s="162"/>
      <c r="T998" s="163"/>
      <c r="AT998" s="158" t="s">
        <v>211</v>
      </c>
      <c r="AU998" s="158" t="s">
        <v>81</v>
      </c>
      <c r="AV998" s="13" t="s">
        <v>81</v>
      </c>
      <c r="AW998" s="13" t="s">
        <v>33</v>
      </c>
      <c r="AX998" s="13" t="s">
        <v>72</v>
      </c>
      <c r="AY998" s="158" t="s">
        <v>125</v>
      </c>
    </row>
    <row r="999" spans="2:65" s="12" customFormat="1" ht="11.25">
      <c r="B999" s="150"/>
      <c r="D999" s="151" t="s">
        <v>211</v>
      </c>
      <c r="E999" s="152" t="s">
        <v>19</v>
      </c>
      <c r="F999" s="153" t="s">
        <v>731</v>
      </c>
      <c r="H999" s="152" t="s">
        <v>19</v>
      </c>
      <c r="I999" s="154"/>
      <c r="L999" s="150"/>
      <c r="M999" s="155"/>
      <c r="T999" s="156"/>
      <c r="AT999" s="152" t="s">
        <v>211</v>
      </c>
      <c r="AU999" s="152" t="s">
        <v>81</v>
      </c>
      <c r="AV999" s="12" t="s">
        <v>79</v>
      </c>
      <c r="AW999" s="12" t="s">
        <v>33</v>
      </c>
      <c r="AX999" s="12" t="s">
        <v>72</v>
      </c>
      <c r="AY999" s="152" t="s">
        <v>125</v>
      </c>
    </row>
    <row r="1000" spans="2:65" s="13" customFormat="1" ht="11.25">
      <c r="B1000" s="157"/>
      <c r="D1000" s="151" t="s">
        <v>211</v>
      </c>
      <c r="E1000" s="158" t="s">
        <v>19</v>
      </c>
      <c r="F1000" s="159" t="s">
        <v>79</v>
      </c>
      <c r="H1000" s="160">
        <v>1</v>
      </c>
      <c r="I1000" s="161"/>
      <c r="L1000" s="157"/>
      <c r="M1000" s="162"/>
      <c r="T1000" s="163"/>
      <c r="AT1000" s="158" t="s">
        <v>211</v>
      </c>
      <c r="AU1000" s="158" t="s">
        <v>81</v>
      </c>
      <c r="AV1000" s="13" t="s">
        <v>81</v>
      </c>
      <c r="AW1000" s="13" t="s">
        <v>33</v>
      </c>
      <c r="AX1000" s="13" t="s">
        <v>72</v>
      </c>
      <c r="AY1000" s="158" t="s">
        <v>125</v>
      </c>
    </row>
    <row r="1001" spans="2:65" s="14" customFormat="1" ht="11.25">
      <c r="B1001" s="164"/>
      <c r="D1001" s="151" t="s">
        <v>211</v>
      </c>
      <c r="E1001" s="165" t="s">
        <v>19</v>
      </c>
      <c r="F1001" s="166" t="s">
        <v>229</v>
      </c>
      <c r="H1001" s="167">
        <v>3</v>
      </c>
      <c r="I1001" s="168"/>
      <c r="L1001" s="164"/>
      <c r="M1001" s="169"/>
      <c r="T1001" s="170"/>
      <c r="AT1001" s="165" t="s">
        <v>211</v>
      </c>
      <c r="AU1001" s="165" t="s">
        <v>81</v>
      </c>
      <c r="AV1001" s="14" t="s">
        <v>143</v>
      </c>
      <c r="AW1001" s="14" t="s">
        <v>33</v>
      </c>
      <c r="AX1001" s="14" t="s">
        <v>79</v>
      </c>
      <c r="AY1001" s="165" t="s">
        <v>125</v>
      </c>
    </row>
    <row r="1002" spans="2:65" s="1" customFormat="1" ht="24.2" customHeight="1">
      <c r="B1002" s="33"/>
      <c r="C1002" s="171" t="s">
        <v>1457</v>
      </c>
      <c r="D1002" s="171" t="s">
        <v>263</v>
      </c>
      <c r="E1002" s="172" t="s">
        <v>1458</v>
      </c>
      <c r="F1002" s="173" t="s">
        <v>1459</v>
      </c>
      <c r="G1002" s="174" t="s">
        <v>295</v>
      </c>
      <c r="H1002" s="175">
        <v>3</v>
      </c>
      <c r="I1002" s="176"/>
      <c r="J1002" s="177">
        <f>ROUND(I1002*H1002,2)</f>
        <v>0</v>
      </c>
      <c r="K1002" s="173" t="s">
        <v>19</v>
      </c>
      <c r="L1002" s="178"/>
      <c r="M1002" s="179" t="s">
        <v>19</v>
      </c>
      <c r="N1002" s="180" t="s">
        <v>43</v>
      </c>
      <c r="P1002" s="137">
        <f>O1002*H1002</f>
        <v>0</v>
      </c>
      <c r="Q1002" s="137">
        <v>1.95E-2</v>
      </c>
      <c r="R1002" s="137">
        <f>Q1002*H1002</f>
        <v>5.8499999999999996E-2</v>
      </c>
      <c r="S1002" s="137">
        <v>0</v>
      </c>
      <c r="T1002" s="138">
        <f>S1002*H1002</f>
        <v>0</v>
      </c>
      <c r="AR1002" s="139" t="s">
        <v>418</v>
      </c>
      <c r="AT1002" s="139" t="s">
        <v>263</v>
      </c>
      <c r="AU1002" s="139" t="s">
        <v>81</v>
      </c>
      <c r="AY1002" s="18" t="s">
        <v>125</v>
      </c>
      <c r="BE1002" s="140">
        <f>IF(N1002="základní",J1002,0)</f>
        <v>0</v>
      </c>
      <c r="BF1002" s="140">
        <f>IF(N1002="snížená",J1002,0)</f>
        <v>0</v>
      </c>
      <c r="BG1002" s="140">
        <f>IF(N1002="zákl. přenesená",J1002,0)</f>
        <v>0</v>
      </c>
      <c r="BH1002" s="140">
        <f>IF(N1002="sníž. přenesená",J1002,0)</f>
        <v>0</v>
      </c>
      <c r="BI1002" s="140">
        <f>IF(N1002="nulová",J1002,0)</f>
        <v>0</v>
      </c>
      <c r="BJ1002" s="18" t="s">
        <v>79</v>
      </c>
      <c r="BK1002" s="140">
        <f>ROUND(I1002*H1002,2)</f>
        <v>0</v>
      </c>
      <c r="BL1002" s="18" t="s">
        <v>299</v>
      </c>
      <c r="BM1002" s="139" t="s">
        <v>1460</v>
      </c>
    </row>
    <row r="1003" spans="2:65" s="1" customFormat="1" ht="24.2" customHeight="1">
      <c r="B1003" s="33"/>
      <c r="C1003" s="128" t="s">
        <v>1461</v>
      </c>
      <c r="D1003" s="128" t="s">
        <v>128</v>
      </c>
      <c r="E1003" s="129" t="s">
        <v>1462</v>
      </c>
      <c r="F1003" s="130" t="s">
        <v>1463</v>
      </c>
      <c r="G1003" s="131" t="s">
        <v>295</v>
      </c>
      <c r="H1003" s="132">
        <v>3</v>
      </c>
      <c r="I1003" s="133"/>
      <c r="J1003" s="134">
        <f>ROUND(I1003*H1003,2)</f>
        <v>0</v>
      </c>
      <c r="K1003" s="130" t="s">
        <v>207</v>
      </c>
      <c r="L1003" s="33"/>
      <c r="M1003" s="135" t="s">
        <v>19</v>
      </c>
      <c r="N1003" s="136" t="s">
        <v>43</v>
      </c>
      <c r="P1003" s="137">
        <f>O1003*H1003</f>
        <v>0</v>
      </c>
      <c r="Q1003" s="137">
        <v>0</v>
      </c>
      <c r="R1003" s="137">
        <f>Q1003*H1003</f>
        <v>0</v>
      </c>
      <c r="S1003" s="137">
        <v>0</v>
      </c>
      <c r="T1003" s="138">
        <f>S1003*H1003</f>
        <v>0</v>
      </c>
      <c r="AR1003" s="139" t="s">
        <v>299</v>
      </c>
      <c r="AT1003" s="139" t="s">
        <v>128</v>
      </c>
      <c r="AU1003" s="139" t="s">
        <v>81</v>
      </c>
      <c r="AY1003" s="18" t="s">
        <v>125</v>
      </c>
      <c r="BE1003" s="140">
        <f>IF(N1003="základní",J1003,0)</f>
        <v>0</v>
      </c>
      <c r="BF1003" s="140">
        <f>IF(N1003="snížená",J1003,0)</f>
        <v>0</v>
      </c>
      <c r="BG1003" s="140">
        <f>IF(N1003="zákl. přenesená",J1003,0)</f>
        <v>0</v>
      </c>
      <c r="BH1003" s="140">
        <f>IF(N1003="sníž. přenesená",J1003,0)</f>
        <v>0</v>
      </c>
      <c r="BI1003" s="140">
        <f>IF(N1003="nulová",J1003,0)</f>
        <v>0</v>
      </c>
      <c r="BJ1003" s="18" t="s">
        <v>79</v>
      </c>
      <c r="BK1003" s="140">
        <f>ROUND(I1003*H1003,2)</f>
        <v>0</v>
      </c>
      <c r="BL1003" s="18" t="s">
        <v>299</v>
      </c>
      <c r="BM1003" s="139" t="s">
        <v>1464</v>
      </c>
    </row>
    <row r="1004" spans="2:65" s="1" customFormat="1" ht="11.25">
      <c r="B1004" s="33"/>
      <c r="D1004" s="146" t="s">
        <v>209</v>
      </c>
      <c r="F1004" s="147" t="s">
        <v>1465</v>
      </c>
      <c r="I1004" s="148"/>
      <c r="L1004" s="33"/>
      <c r="M1004" s="149"/>
      <c r="T1004" s="54"/>
      <c r="AT1004" s="18" t="s">
        <v>209</v>
      </c>
      <c r="AU1004" s="18" t="s">
        <v>81</v>
      </c>
    </row>
    <row r="1005" spans="2:65" s="12" customFormat="1" ht="11.25">
      <c r="B1005" s="150"/>
      <c r="D1005" s="151" t="s">
        <v>211</v>
      </c>
      <c r="E1005" s="152" t="s">
        <v>19</v>
      </c>
      <c r="F1005" s="153" t="s">
        <v>732</v>
      </c>
      <c r="H1005" s="152" t="s">
        <v>19</v>
      </c>
      <c r="I1005" s="154"/>
      <c r="L1005" s="150"/>
      <c r="M1005" s="155"/>
      <c r="T1005" s="156"/>
      <c r="AT1005" s="152" t="s">
        <v>211</v>
      </c>
      <c r="AU1005" s="152" t="s">
        <v>81</v>
      </c>
      <c r="AV1005" s="12" t="s">
        <v>79</v>
      </c>
      <c r="AW1005" s="12" t="s">
        <v>33</v>
      </c>
      <c r="AX1005" s="12" t="s">
        <v>72</v>
      </c>
      <c r="AY1005" s="152" t="s">
        <v>125</v>
      </c>
    </row>
    <row r="1006" spans="2:65" s="13" customFormat="1" ht="11.25">
      <c r="B1006" s="157"/>
      <c r="D1006" s="151" t="s">
        <v>211</v>
      </c>
      <c r="E1006" s="158" t="s">
        <v>19</v>
      </c>
      <c r="F1006" s="159" t="s">
        <v>137</v>
      </c>
      <c r="H1006" s="160">
        <v>3</v>
      </c>
      <c r="I1006" s="161"/>
      <c r="L1006" s="157"/>
      <c r="M1006" s="162"/>
      <c r="T1006" s="163"/>
      <c r="AT1006" s="158" t="s">
        <v>211</v>
      </c>
      <c r="AU1006" s="158" t="s">
        <v>81</v>
      </c>
      <c r="AV1006" s="13" t="s">
        <v>81</v>
      </c>
      <c r="AW1006" s="13" t="s">
        <v>33</v>
      </c>
      <c r="AX1006" s="13" t="s">
        <v>79</v>
      </c>
      <c r="AY1006" s="158" t="s">
        <v>125</v>
      </c>
    </row>
    <row r="1007" spans="2:65" s="1" customFormat="1" ht="24.2" customHeight="1">
      <c r="B1007" s="33"/>
      <c r="C1007" s="171" t="s">
        <v>1466</v>
      </c>
      <c r="D1007" s="171" t="s">
        <v>263</v>
      </c>
      <c r="E1007" s="172" t="s">
        <v>1467</v>
      </c>
      <c r="F1007" s="173" t="s">
        <v>1468</v>
      </c>
      <c r="G1007" s="174" t="s">
        <v>295</v>
      </c>
      <c r="H1007" s="175">
        <v>3</v>
      </c>
      <c r="I1007" s="176"/>
      <c r="J1007" s="177">
        <f>ROUND(I1007*H1007,2)</f>
        <v>0</v>
      </c>
      <c r="K1007" s="173" t="s">
        <v>19</v>
      </c>
      <c r="L1007" s="178"/>
      <c r="M1007" s="179" t="s">
        <v>19</v>
      </c>
      <c r="N1007" s="180" t="s">
        <v>43</v>
      </c>
      <c r="P1007" s="137">
        <f>O1007*H1007</f>
        <v>0</v>
      </c>
      <c r="Q1007" s="137">
        <v>4.2999999999999997E-2</v>
      </c>
      <c r="R1007" s="137">
        <f>Q1007*H1007</f>
        <v>0.129</v>
      </c>
      <c r="S1007" s="137">
        <v>0</v>
      </c>
      <c r="T1007" s="138">
        <f>S1007*H1007</f>
        <v>0</v>
      </c>
      <c r="AR1007" s="139" t="s">
        <v>418</v>
      </c>
      <c r="AT1007" s="139" t="s">
        <v>263</v>
      </c>
      <c r="AU1007" s="139" t="s">
        <v>81</v>
      </c>
      <c r="AY1007" s="18" t="s">
        <v>125</v>
      </c>
      <c r="BE1007" s="140">
        <f>IF(N1007="základní",J1007,0)</f>
        <v>0</v>
      </c>
      <c r="BF1007" s="140">
        <f>IF(N1007="snížená",J1007,0)</f>
        <v>0</v>
      </c>
      <c r="BG1007" s="140">
        <f>IF(N1007="zákl. přenesená",J1007,0)</f>
        <v>0</v>
      </c>
      <c r="BH1007" s="140">
        <f>IF(N1007="sníž. přenesená",J1007,0)</f>
        <v>0</v>
      </c>
      <c r="BI1007" s="140">
        <f>IF(N1007="nulová",J1007,0)</f>
        <v>0</v>
      </c>
      <c r="BJ1007" s="18" t="s">
        <v>79</v>
      </c>
      <c r="BK1007" s="140">
        <f>ROUND(I1007*H1007,2)</f>
        <v>0</v>
      </c>
      <c r="BL1007" s="18" t="s">
        <v>299</v>
      </c>
      <c r="BM1007" s="139" t="s">
        <v>1469</v>
      </c>
    </row>
    <row r="1008" spans="2:65" s="1" customFormat="1" ht="16.5" customHeight="1">
      <c r="B1008" s="33"/>
      <c r="C1008" s="128" t="s">
        <v>1470</v>
      </c>
      <c r="D1008" s="128" t="s">
        <v>128</v>
      </c>
      <c r="E1008" s="129" t="s">
        <v>1471</v>
      </c>
      <c r="F1008" s="130" t="s">
        <v>1472</v>
      </c>
      <c r="G1008" s="131" t="s">
        <v>295</v>
      </c>
      <c r="H1008" s="132">
        <v>6</v>
      </c>
      <c r="I1008" s="133"/>
      <c r="J1008" s="134">
        <f>ROUND(I1008*H1008,2)</f>
        <v>0</v>
      </c>
      <c r="K1008" s="130" t="s">
        <v>207</v>
      </c>
      <c r="L1008" s="33"/>
      <c r="M1008" s="135" t="s">
        <v>19</v>
      </c>
      <c r="N1008" s="136" t="s">
        <v>43</v>
      </c>
      <c r="P1008" s="137">
        <f>O1008*H1008</f>
        <v>0</v>
      </c>
      <c r="Q1008" s="137">
        <v>0</v>
      </c>
      <c r="R1008" s="137">
        <f>Q1008*H1008</f>
        <v>0</v>
      </c>
      <c r="S1008" s="137">
        <v>0</v>
      </c>
      <c r="T1008" s="138">
        <f>S1008*H1008</f>
        <v>0</v>
      </c>
      <c r="AR1008" s="139" t="s">
        <v>299</v>
      </c>
      <c r="AT1008" s="139" t="s">
        <v>128</v>
      </c>
      <c r="AU1008" s="139" t="s">
        <v>81</v>
      </c>
      <c r="AY1008" s="18" t="s">
        <v>125</v>
      </c>
      <c r="BE1008" s="140">
        <f>IF(N1008="základní",J1008,0)</f>
        <v>0</v>
      </c>
      <c r="BF1008" s="140">
        <f>IF(N1008="snížená",J1008,0)</f>
        <v>0</v>
      </c>
      <c r="BG1008" s="140">
        <f>IF(N1008="zákl. přenesená",J1008,0)</f>
        <v>0</v>
      </c>
      <c r="BH1008" s="140">
        <f>IF(N1008="sníž. přenesená",J1008,0)</f>
        <v>0</v>
      </c>
      <c r="BI1008" s="140">
        <f>IF(N1008="nulová",J1008,0)</f>
        <v>0</v>
      </c>
      <c r="BJ1008" s="18" t="s">
        <v>79</v>
      </c>
      <c r="BK1008" s="140">
        <f>ROUND(I1008*H1008,2)</f>
        <v>0</v>
      </c>
      <c r="BL1008" s="18" t="s">
        <v>299</v>
      </c>
      <c r="BM1008" s="139" t="s">
        <v>1473</v>
      </c>
    </row>
    <row r="1009" spans="2:65" s="1" customFormat="1" ht="11.25">
      <c r="B1009" s="33"/>
      <c r="D1009" s="146" t="s">
        <v>209</v>
      </c>
      <c r="F1009" s="147" t="s">
        <v>1474</v>
      </c>
      <c r="I1009" s="148"/>
      <c r="L1009" s="33"/>
      <c r="M1009" s="149"/>
      <c r="T1009" s="54"/>
      <c r="AT1009" s="18" t="s">
        <v>209</v>
      </c>
      <c r="AU1009" s="18" t="s">
        <v>81</v>
      </c>
    </row>
    <row r="1010" spans="2:65" s="1" customFormat="1" ht="16.5" customHeight="1">
      <c r="B1010" s="33"/>
      <c r="C1010" s="171" t="s">
        <v>1475</v>
      </c>
      <c r="D1010" s="171" t="s">
        <v>263</v>
      </c>
      <c r="E1010" s="172" t="s">
        <v>1476</v>
      </c>
      <c r="F1010" s="173" t="s">
        <v>1477</v>
      </c>
      <c r="G1010" s="174" t="s">
        <v>295</v>
      </c>
      <c r="H1010" s="175">
        <v>6</v>
      </c>
      <c r="I1010" s="176"/>
      <c r="J1010" s="177">
        <f>ROUND(I1010*H1010,2)</f>
        <v>0</v>
      </c>
      <c r="K1010" s="173" t="s">
        <v>207</v>
      </c>
      <c r="L1010" s="178"/>
      <c r="M1010" s="179" t="s">
        <v>19</v>
      </c>
      <c r="N1010" s="180" t="s">
        <v>43</v>
      </c>
      <c r="P1010" s="137">
        <f>O1010*H1010</f>
        <v>0</v>
      </c>
      <c r="Q1010" s="137">
        <v>1.4999999999999999E-4</v>
      </c>
      <c r="R1010" s="137">
        <f>Q1010*H1010</f>
        <v>8.9999999999999998E-4</v>
      </c>
      <c r="S1010" s="137">
        <v>0</v>
      </c>
      <c r="T1010" s="138">
        <f>S1010*H1010</f>
        <v>0</v>
      </c>
      <c r="AR1010" s="139" t="s">
        <v>418</v>
      </c>
      <c r="AT1010" s="139" t="s">
        <v>263</v>
      </c>
      <c r="AU1010" s="139" t="s">
        <v>81</v>
      </c>
      <c r="AY1010" s="18" t="s">
        <v>125</v>
      </c>
      <c r="BE1010" s="140">
        <f>IF(N1010="základní",J1010,0)</f>
        <v>0</v>
      </c>
      <c r="BF1010" s="140">
        <f>IF(N1010="snížená",J1010,0)</f>
        <v>0</v>
      </c>
      <c r="BG1010" s="140">
        <f>IF(N1010="zákl. přenesená",J1010,0)</f>
        <v>0</v>
      </c>
      <c r="BH1010" s="140">
        <f>IF(N1010="sníž. přenesená",J1010,0)</f>
        <v>0</v>
      </c>
      <c r="BI1010" s="140">
        <f>IF(N1010="nulová",J1010,0)</f>
        <v>0</v>
      </c>
      <c r="BJ1010" s="18" t="s">
        <v>79</v>
      </c>
      <c r="BK1010" s="140">
        <f>ROUND(I1010*H1010,2)</f>
        <v>0</v>
      </c>
      <c r="BL1010" s="18" t="s">
        <v>299</v>
      </c>
      <c r="BM1010" s="139" t="s">
        <v>1478</v>
      </c>
    </row>
    <row r="1011" spans="2:65" s="1" customFormat="1" ht="16.5" customHeight="1">
      <c r="B1011" s="33"/>
      <c r="C1011" s="128" t="s">
        <v>1479</v>
      </c>
      <c r="D1011" s="128" t="s">
        <v>128</v>
      </c>
      <c r="E1011" s="129" t="s">
        <v>1480</v>
      </c>
      <c r="F1011" s="130" t="s">
        <v>1481</v>
      </c>
      <c r="G1011" s="131" t="s">
        <v>295</v>
      </c>
      <c r="H1011" s="132">
        <v>6</v>
      </c>
      <c r="I1011" s="133"/>
      <c r="J1011" s="134">
        <f>ROUND(I1011*H1011,2)</f>
        <v>0</v>
      </c>
      <c r="K1011" s="130" t="s">
        <v>207</v>
      </c>
      <c r="L1011" s="33"/>
      <c r="M1011" s="135" t="s">
        <v>19</v>
      </c>
      <c r="N1011" s="136" t="s">
        <v>43</v>
      </c>
      <c r="P1011" s="137">
        <f>O1011*H1011</f>
        <v>0</v>
      </c>
      <c r="Q1011" s="137">
        <v>0</v>
      </c>
      <c r="R1011" s="137">
        <f>Q1011*H1011</f>
        <v>0</v>
      </c>
      <c r="S1011" s="137">
        <v>0</v>
      </c>
      <c r="T1011" s="138">
        <f>S1011*H1011</f>
        <v>0</v>
      </c>
      <c r="AR1011" s="139" t="s">
        <v>299</v>
      </c>
      <c r="AT1011" s="139" t="s">
        <v>128</v>
      </c>
      <c r="AU1011" s="139" t="s">
        <v>81</v>
      </c>
      <c r="AY1011" s="18" t="s">
        <v>125</v>
      </c>
      <c r="BE1011" s="140">
        <f>IF(N1011="základní",J1011,0)</f>
        <v>0</v>
      </c>
      <c r="BF1011" s="140">
        <f>IF(N1011="snížená",J1011,0)</f>
        <v>0</v>
      </c>
      <c r="BG1011" s="140">
        <f>IF(N1011="zákl. přenesená",J1011,0)</f>
        <v>0</v>
      </c>
      <c r="BH1011" s="140">
        <f>IF(N1011="sníž. přenesená",J1011,0)</f>
        <v>0</v>
      </c>
      <c r="BI1011" s="140">
        <f>IF(N1011="nulová",J1011,0)</f>
        <v>0</v>
      </c>
      <c r="BJ1011" s="18" t="s">
        <v>79</v>
      </c>
      <c r="BK1011" s="140">
        <f>ROUND(I1011*H1011,2)</f>
        <v>0</v>
      </c>
      <c r="BL1011" s="18" t="s">
        <v>299</v>
      </c>
      <c r="BM1011" s="139" t="s">
        <v>1482</v>
      </c>
    </row>
    <row r="1012" spans="2:65" s="1" customFormat="1" ht="11.25">
      <c r="B1012" s="33"/>
      <c r="D1012" s="146" t="s">
        <v>209</v>
      </c>
      <c r="F1012" s="147" t="s">
        <v>1483</v>
      </c>
      <c r="I1012" s="148"/>
      <c r="L1012" s="33"/>
      <c r="M1012" s="149"/>
      <c r="T1012" s="54"/>
      <c r="AT1012" s="18" t="s">
        <v>209</v>
      </c>
      <c r="AU1012" s="18" t="s">
        <v>81</v>
      </c>
    </row>
    <row r="1013" spans="2:65" s="1" customFormat="1" ht="16.5" customHeight="1">
      <c r="B1013" s="33"/>
      <c r="C1013" s="171" t="s">
        <v>1484</v>
      </c>
      <c r="D1013" s="171" t="s">
        <v>263</v>
      </c>
      <c r="E1013" s="172" t="s">
        <v>1485</v>
      </c>
      <c r="F1013" s="173" t="s">
        <v>1486</v>
      </c>
      <c r="G1013" s="174" t="s">
        <v>295</v>
      </c>
      <c r="H1013" s="175">
        <v>6</v>
      </c>
      <c r="I1013" s="176"/>
      <c r="J1013" s="177">
        <f>ROUND(I1013*H1013,2)</f>
        <v>0</v>
      </c>
      <c r="K1013" s="173" t="s">
        <v>207</v>
      </c>
      <c r="L1013" s="178"/>
      <c r="M1013" s="179" t="s">
        <v>19</v>
      </c>
      <c r="N1013" s="180" t="s">
        <v>43</v>
      </c>
      <c r="P1013" s="137">
        <f>O1013*H1013</f>
        <v>0</v>
      </c>
      <c r="Q1013" s="137">
        <v>2.2000000000000001E-3</v>
      </c>
      <c r="R1013" s="137">
        <f>Q1013*H1013</f>
        <v>1.32E-2</v>
      </c>
      <c r="S1013" s="137">
        <v>0</v>
      </c>
      <c r="T1013" s="138">
        <f>S1013*H1013</f>
        <v>0</v>
      </c>
      <c r="AR1013" s="139" t="s">
        <v>418</v>
      </c>
      <c r="AT1013" s="139" t="s">
        <v>263</v>
      </c>
      <c r="AU1013" s="139" t="s">
        <v>81</v>
      </c>
      <c r="AY1013" s="18" t="s">
        <v>125</v>
      </c>
      <c r="BE1013" s="140">
        <f>IF(N1013="základní",J1013,0)</f>
        <v>0</v>
      </c>
      <c r="BF1013" s="140">
        <f>IF(N1013="snížená",J1013,0)</f>
        <v>0</v>
      </c>
      <c r="BG1013" s="140">
        <f>IF(N1013="zákl. přenesená",J1013,0)</f>
        <v>0</v>
      </c>
      <c r="BH1013" s="140">
        <f>IF(N1013="sníž. přenesená",J1013,0)</f>
        <v>0</v>
      </c>
      <c r="BI1013" s="140">
        <f>IF(N1013="nulová",J1013,0)</f>
        <v>0</v>
      </c>
      <c r="BJ1013" s="18" t="s">
        <v>79</v>
      </c>
      <c r="BK1013" s="140">
        <f>ROUND(I1013*H1013,2)</f>
        <v>0</v>
      </c>
      <c r="BL1013" s="18" t="s">
        <v>299</v>
      </c>
      <c r="BM1013" s="139" t="s">
        <v>1487</v>
      </c>
    </row>
    <row r="1014" spans="2:65" s="1" customFormat="1" ht="24.2" customHeight="1">
      <c r="B1014" s="33"/>
      <c r="C1014" s="128" t="s">
        <v>1488</v>
      </c>
      <c r="D1014" s="128" t="s">
        <v>128</v>
      </c>
      <c r="E1014" s="129" t="s">
        <v>1489</v>
      </c>
      <c r="F1014" s="130" t="s">
        <v>1490</v>
      </c>
      <c r="G1014" s="131" t="s">
        <v>1055</v>
      </c>
      <c r="H1014" s="189"/>
      <c r="I1014" s="133"/>
      <c r="J1014" s="134">
        <f>ROUND(I1014*H1014,2)</f>
        <v>0</v>
      </c>
      <c r="K1014" s="130" t="s">
        <v>207</v>
      </c>
      <c r="L1014" s="33"/>
      <c r="M1014" s="135" t="s">
        <v>19</v>
      </c>
      <c r="N1014" s="136" t="s">
        <v>43</v>
      </c>
      <c r="P1014" s="137">
        <f>O1014*H1014</f>
        <v>0</v>
      </c>
      <c r="Q1014" s="137">
        <v>0</v>
      </c>
      <c r="R1014" s="137">
        <f>Q1014*H1014</f>
        <v>0</v>
      </c>
      <c r="S1014" s="137">
        <v>0</v>
      </c>
      <c r="T1014" s="138">
        <f>S1014*H1014</f>
        <v>0</v>
      </c>
      <c r="AR1014" s="139" t="s">
        <v>299</v>
      </c>
      <c r="AT1014" s="139" t="s">
        <v>128</v>
      </c>
      <c r="AU1014" s="139" t="s">
        <v>81</v>
      </c>
      <c r="AY1014" s="18" t="s">
        <v>125</v>
      </c>
      <c r="BE1014" s="140">
        <f>IF(N1014="základní",J1014,0)</f>
        <v>0</v>
      </c>
      <c r="BF1014" s="140">
        <f>IF(N1014="snížená",J1014,0)</f>
        <v>0</v>
      </c>
      <c r="BG1014" s="140">
        <f>IF(N1014="zákl. přenesená",J1014,0)</f>
        <v>0</v>
      </c>
      <c r="BH1014" s="140">
        <f>IF(N1014="sníž. přenesená",J1014,0)</f>
        <v>0</v>
      </c>
      <c r="BI1014" s="140">
        <f>IF(N1014="nulová",J1014,0)</f>
        <v>0</v>
      </c>
      <c r="BJ1014" s="18" t="s">
        <v>79</v>
      </c>
      <c r="BK1014" s="140">
        <f>ROUND(I1014*H1014,2)</f>
        <v>0</v>
      </c>
      <c r="BL1014" s="18" t="s">
        <v>299</v>
      </c>
      <c r="BM1014" s="139" t="s">
        <v>1491</v>
      </c>
    </row>
    <row r="1015" spans="2:65" s="1" customFormat="1" ht="11.25">
      <c r="B1015" s="33"/>
      <c r="D1015" s="146" t="s">
        <v>209</v>
      </c>
      <c r="F1015" s="147" t="s">
        <v>1492</v>
      </c>
      <c r="I1015" s="148"/>
      <c r="L1015" s="33"/>
      <c r="M1015" s="149"/>
      <c r="T1015" s="54"/>
      <c r="AT1015" s="18" t="s">
        <v>209</v>
      </c>
      <c r="AU1015" s="18" t="s">
        <v>81</v>
      </c>
    </row>
    <row r="1016" spans="2:65" s="11" customFormat="1" ht="22.9" customHeight="1">
      <c r="B1016" s="116"/>
      <c r="D1016" s="117" t="s">
        <v>71</v>
      </c>
      <c r="E1016" s="126" t="s">
        <v>1493</v>
      </c>
      <c r="F1016" s="126" t="s">
        <v>1494</v>
      </c>
      <c r="I1016" s="119"/>
      <c r="J1016" s="127">
        <f>BK1016</f>
        <v>0</v>
      </c>
      <c r="L1016" s="116"/>
      <c r="M1016" s="121"/>
      <c r="P1016" s="122">
        <f>SUM(P1017:P1054)</f>
        <v>0</v>
      </c>
      <c r="R1016" s="122">
        <f>SUM(R1017:R1054)</f>
        <v>0.15445399999999998</v>
      </c>
      <c r="T1016" s="123">
        <f>SUM(T1017:T1054)</f>
        <v>12.023480000000001</v>
      </c>
      <c r="AR1016" s="117" t="s">
        <v>81</v>
      </c>
      <c r="AT1016" s="124" t="s">
        <v>71</v>
      </c>
      <c r="AU1016" s="124" t="s">
        <v>79</v>
      </c>
      <c r="AY1016" s="117" t="s">
        <v>125</v>
      </c>
      <c r="BK1016" s="125">
        <f>SUM(BK1017:BK1054)</f>
        <v>0</v>
      </c>
    </row>
    <row r="1017" spans="2:65" s="1" customFormat="1" ht="21.75" customHeight="1">
      <c r="B1017" s="33"/>
      <c r="C1017" s="128" t="s">
        <v>1495</v>
      </c>
      <c r="D1017" s="128" t="s">
        <v>128</v>
      </c>
      <c r="E1017" s="129" t="s">
        <v>1496</v>
      </c>
      <c r="F1017" s="130" t="s">
        <v>1497</v>
      </c>
      <c r="G1017" s="131" t="s">
        <v>295</v>
      </c>
      <c r="H1017" s="132">
        <v>5</v>
      </c>
      <c r="I1017" s="133"/>
      <c r="J1017" s="134">
        <f>ROUND(I1017*H1017,2)</f>
        <v>0</v>
      </c>
      <c r="K1017" s="130" t="s">
        <v>207</v>
      </c>
      <c r="L1017" s="33"/>
      <c r="M1017" s="135" t="s">
        <v>19</v>
      </c>
      <c r="N1017" s="136" t="s">
        <v>43</v>
      </c>
      <c r="P1017" s="137">
        <f>O1017*H1017</f>
        <v>0</v>
      </c>
      <c r="Q1017" s="137">
        <v>0</v>
      </c>
      <c r="R1017" s="137">
        <f>Q1017*H1017</f>
        <v>0</v>
      </c>
      <c r="S1017" s="137">
        <v>6.6000000000000003E-2</v>
      </c>
      <c r="T1017" s="138">
        <f>S1017*H1017</f>
        <v>0.33</v>
      </c>
      <c r="AR1017" s="139" t="s">
        <v>299</v>
      </c>
      <c r="AT1017" s="139" t="s">
        <v>128</v>
      </c>
      <c r="AU1017" s="139" t="s">
        <v>81</v>
      </c>
      <c r="AY1017" s="18" t="s">
        <v>125</v>
      </c>
      <c r="BE1017" s="140">
        <f>IF(N1017="základní",J1017,0)</f>
        <v>0</v>
      </c>
      <c r="BF1017" s="140">
        <f>IF(N1017="snížená",J1017,0)</f>
        <v>0</v>
      </c>
      <c r="BG1017" s="140">
        <f>IF(N1017="zákl. přenesená",J1017,0)</f>
        <v>0</v>
      </c>
      <c r="BH1017" s="140">
        <f>IF(N1017="sníž. přenesená",J1017,0)</f>
        <v>0</v>
      </c>
      <c r="BI1017" s="140">
        <f>IF(N1017="nulová",J1017,0)</f>
        <v>0</v>
      </c>
      <c r="BJ1017" s="18" t="s">
        <v>79</v>
      </c>
      <c r="BK1017" s="140">
        <f>ROUND(I1017*H1017,2)</f>
        <v>0</v>
      </c>
      <c r="BL1017" s="18" t="s">
        <v>299</v>
      </c>
      <c r="BM1017" s="139" t="s">
        <v>1498</v>
      </c>
    </row>
    <row r="1018" spans="2:65" s="1" customFormat="1" ht="11.25">
      <c r="B1018" s="33"/>
      <c r="D1018" s="146" t="s">
        <v>209</v>
      </c>
      <c r="F1018" s="147" t="s">
        <v>1499</v>
      </c>
      <c r="I1018" s="148"/>
      <c r="L1018" s="33"/>
      <c r="M1018" s="149"/>
      <c r="T1018" s="54"/>
      <c r="AT1018" s="18" t="s">
        <v>209</v>
      </c>
      <c r="AU1018" s="18" t="s">
        <v>81</v>
      </c>
    </row>
    <row r="1019" spans="2:65" s="1" customFormat="1" ht="16.5" customHeight="1">
      <c r="B1019" s="33"/>
      <c r="C1019" s="128" t="s">
        <v>1500</v>
      </c>
      <c r="D1019" s="128" t="s">
        <v>128</v>
      </c>
      <c r="E1019" s="129" t="s">
        <v>1501</v>
      </c>
      <c r="F1019" s="130" t="s">
        <v>1502</v>
      </c>
      <c r="G1019" s="131" t="s">
        <v>206</v>
      </c>
      <c r="H1019" s="132">
        <v>193.83799999999999</v>
      </c>
      <c r="I1019" s="133"/>
      <c r="J1019" s="134">
        <f>ROUND(I1019*H1019,2)</f>
        <v>0</v>
      </c>
      <c r="K1019" s="130" t="s">
        <v>19</v>
      </c>
      <c r="L1019" s="33"/>
      <c r="M1019" s="135" t="s">
        <v>19</v>
      </c>
      <c r="N1019" s="136" t="s">
        <v>43</v>
      </c>
      <c r="P1019" s="137">
        <f>O1019*H1019</f>
        <v>0</v>
      </c>
      <c r="Q1019" s="137">
        <v>0</v>
      </c>
      <c r="R1019" s="137">
        <f>Q1019*H1019</f>
        <v>0</v>
      </c>
      <c r="S1019" s="137">
        <v>0.04</v>
      </c>
      <c r="T1019" s="138">
        <f>S1019*H1019</f>
        <v>7.75352</v>
      </c>
      <c r="AR1019" s="139" t="s">
        <v>299</v>
      </c>
      <c r="AT1019" s="139" t="s">
        <v>128</v>
      </c>
      <c r="AU1019" s="139" t="s">
        <v>81</v>
      </c>
      <c r="AY1019" s="18" t="s">
        <v>125</v>
      </c>
      <c r="BE1019" s="140">
        <f>IF(N1019="základní",J1019,0)</f>
        <v>0</v>
      </c>
      <c r="BF1019" s="140">
        <f>IF(N1019="snížená",J1019,0)</f>
        <v>0</v>
      </c>
      <c r="BG1019" s="140">
        <f>IF(N1019="zákl. přenesená",J1019,0)</f>
        <v>0</v>
      </c>
      <c r="BH1019" s="140">
        <f>IF(N1019="sníž. přenesená",J1019,0)</f>
        <v>0</v>
      </c>
      <c r="BI1019" s="140">
        <f>IF(N1019="nulová",J1019,0)</f>
        <v>0</v>
      </c>
      <c r="BJ1019" s="18" t="s">
        <v>79</v>
      </c>
      <c r="BK1019" s="140">
        <f>ROUND(I1019*H1019,2)</f>
        <v>0</v>
      </c>
      <c r="BL1019" s="18" t="s">
        <v>299</v>
      </c>
      <c r="BM1019" s="139" t="s">
        <v>1503</v>
      </c>
    </row>
    <row r="1020" spans="2:65" s="12" customFormat="1" ht="11.25">
      <c r="B1020" s="150"/>
      <c r="D1020" s="151" t="s">
        <v>211</v>
      </c>
      <c r="E1020" s="152" t="s">
        <v>19</v>
      </c>
      <c r="F1020" s="153" t="s">
        <v>1504</v>
      </c>
      <c r="H1020" s="152" t="s">
        <v>19</v>
      </c>
      <c r="I1020" s="154"/>
      <c r="L1020" s="150"/>
      <c r="M1020" s="155"/>
      <c r="T1020" s="156"/>
      <c r="AT1020" s="152" t="s">
        <v>211</v>
      </c>
      <c r="AU1020" s="152" t="s">
        <v>81</v>
      </c>
      <c r="AV1020" s="12" t="s">
        <v>79</v>
      </c>
      <c r="AW1020" s="12" t="s">
        <v>33</v>
      </c>
      <c r="AX1020" s="12" t="s">
        <v>72</v>
      </c>
      <c r="AY1020" s="152" t="s">
        <v>125</v>
      </c>
    </row>
    <row r="1021" spans="2:65" s="13" customFormat="1" ht="11.25">
      <c r="B1021" s="157"/>
      <c r="D1021" s="151" t="s">
        <v>211</v>
      </c>
      <c r="E1021" s="158" t="s">
        <v>19</v>
      </c>
      <c r="F1021" s="159" t="s">
        <v>1066</v>
      </c>
      <c r="H1021" s="160">
        <v>118.56</v>
      </c>
      <c r="I1021" s="161"/>
      <c r="L1021" s="157"/>
      <c r="M1021" s="162"/>
      <c r="T1021" s="163"/>
      <c r="AT1021" s="158" t="s">
        <v>211</v>
      </c>
      <c r="AU1021" s="158" t="s">
        <v>81</v>
      </c>
      <c r="AV1021" s="13" t="s">
        <v>81</v>
      </c>
      <c r="AW1021" s="13" t="s">
        <v>33</v>
      </c>
      <c r="AX1021" s="13" t="s">
        <v>72</v>
      </c>
      <c r="AY1021" s="158" t="s">
        <v>125</v>
      </c>
    </row>
    <row r="1022" spans="2:65" s="13" customFormat="1" ht="11.25">
      <c r="B1022" s="157"/>
      <c r="D1022" s="151" t="s">
        <v>211</v>
      </c>
      <c r="E1022" s="158" t="s">
        <v>19</v>
      </c>
      <c r="F1022" s="159" t="s">
        <v>1067</v>
      </c>
      <c r="H1022" s="160">
        <v>-11.7</v>
      </c>
      <c r="I1022" s="161"/>
      <c r="L1022" s="157"/>
      <c r="M1022" s="162"/>
      <c r="T1022" s="163"/>
      <c r="AT1022" s="158" t="s">
        <v>211</v>
      </c>
      <c r="AU1022" s="158" t="s">
        <v>81</v>
      </c>
      <c r="AV1022" s="13" t="s">
        <v>81</v>
      </c>
      <c r="AW1022" s="13" t="s">
        <v>33</v>
      </c>
      <c r="AX1022" s="13" t="s">
        <v>72</v>
      </c>
      <c r="AY1022" s="158" t="s">
        <v>125</v>
      </c>
    </row>
    <row r="1023" spans="2:65" s="13" customFormat="1" ht="11.25">
      <c r="B1023" s="157"/>
      <c r="D1023" s="151" t="s">
        <v>211</v>
      </c>
      <c r="E1023" s="158" t="s">
        <v>19</v>
      </c>
      <c r="F1023" s="159" t="s">
        <v>1068</v>
      </c>
      <c r="H1023" s="160">
        <v>14.664</v>
      </c>
      <c r="I1023" s="161"/>
      <c r="L1023" s="157"/>
      <c r="M1023" s="162"/>
      <c r="T1023" s="163"/>
      <c r="AT1023" s="158" t="s">
        <v>211</v>
      </c>
      <c r="AU1023" s="158" t="s">
        <v>81</v>
      </c>
      <c r="AV1023" s="13" t="s">
        <v>81</v>
      </c>
      <c r="AW1023" s="13" t="s">
        <v>33</v>
      </c>
      <c r="AX1023" s="13" t="s">
        <v>72</v>
      </c>
      <c r="AY1023" s="158" t="s">
        <v>125</v>
      </c>
    </row>
    <row r="1024" spans="2:65" s="13" customFormat="1" ht="11.25">
      <c r="B1024" s="157"/>
      <c r="D1024" s="151" t="s">
        <v>211</v>
      </c>
      <c r="E1024" s="158" t="s">
        <v>19</v>
      </c>
      <c r="F1024" s="159" t="s">
        <v>1069</v>
      </c>
      <c r="H1024" s="160">
        <v>70.337999999999994</v>
      </c>
      <c r="I1024" s="161"/>
      <c r="L1024" s="157"/>
      <c r="M1024" s="162"/>
      <c r="T1024" s="163"/>
      <c r="AT1024" s="158" t="s">
        <v>211</v>
      </c>
      <c r="AU1024" s="158" t="s">
        <v>81</v>
      </c>
      <c r="AV1024" s="13" t="s">
        <v>81</v>
      </c>
      <c r="AW1024" s="13" t="s">
        <v>33</v>
      </c>
      <c r="AX1024" s="13" t="s">
        <v>72</v>
      </c>
      <c r="AY1024" s="158" t="s">
        <v>125</v>
      </c>
    </row>
    <row r="1025" spans="2:65" s="13" customFormat="1" ht="11.25">
      <c r="B1025" s="157"/>
      <c r="D1025" s="151" t="s">
        <v>211</v>
      </c>
      <c r="E1025" s="158" t="s">
        <v>19</v>
      </c>
      <c r="F1025" s="159" t="s">
        <v>1070</v>
      </c>
      <c r="H1025" s="160">
        <v>-7.8</v>
      </c>
      <c r="I1025" s="161"/>
      <c r="L1025" s="157"/>
      <c r="M1025" s="162"/>
      <c r="T1025" s="163"/>
      <c r="AT1025" s="158" t="s">
        <v>211</v>
      </c>
      <c r="AU1025" s="158" t="s">
        <v>81</v>
      </c>
      <c r="AV1025" s="13" t="s">
        <v>81</v>
      </c>
      <c r="AW1025" s="13" t="s">
        <v>33</v>
      </c>
      <c r="AX1025" s="13" t="s">
        <v>72</v>
      </c>
      <c r="AY1025" s="158" t="s">
        <v>125</v>
      </c>
    </row>
    <row r="1026" spans="2:65" s="13" customFormat="1" ht="11.25">
      <c r="B1026" s="157"/>
      <c r="D1026" s="151" t="s">
        <v>211</v>
      </c>
      <c r="E1026" s="158" t="s">
        <v>19</v>
      </c>
      <c r="F1026" s="159" t="s">
        <v>1071</v>
      </c>
      <c r="H1026" s="160">
        <v>9.7759999999999998</v>
      </c>
      <c r="I1026" s="161"/>
      <c r="L1026" s="157"/>
      <c r="M1026" s="162"/>
      <c r="T1026" s="163"/>
      <c r="AT1026" s="158" t="s">
        <v>211</v>
      </c>
      <c r="AU1026" s="158" t="s">
        <v>81</v>
      </c>
      <c r="AV1026" s="13" t="s">
        <v>81</v>
      </c>
      <c r="AW1026" s="13" t="s">
        <v>33</v>
      </c>
      <c r="AX1026" s="13" t="s">
        <v>72</v>
      </c>
      <c r="AY1026" s="158" t="s">
        <v>125</v>
      </c>
    </row>
    <row r="1027" spans="2:65" s="14" customFormat="1" ht="11.25">
      <c r="B1027" s="164"/>
      <c r="D1027" s="151" t="s">
        <v>211</v>
      </c>
      <c r="E1027" s="165" t="s">
        <v>19</v>
      </c>
      <c r="F1027" s="166" t="s">
        <v>229</v>
      </c>
      <c r="H1027" s="167">
        <v>193.83799999999999</v>
      </c>
      <c r="I1027" s="168"/>
      <c r="L1027" s="164"/>
      <c r="M1027" s="169"/>
      <c r="T1027" s="170"/>
      <c r="AT1027" s="165" t="s">
        <v>211</v>
      </c>
      <c r="AU1027" s="165" t="s">
        <v>81</v>
      </c>
      <c r="AV1027" s="14" t="s">
        <v>143</v>
      </c>
      <c r="AW1027" s="14" t="s">
        <v>33</v>
      </c>
      <c r="AX1027" s="14" t="s">
        <v>79</v>
      </c>
      <c r="AY1027" s="165" t="s">
        <v>125</v>
      </c>
    </row>
    <row r="1028" spans="2:65" s="1" customFormat="1" ht="16.5" customHeight="1">
      <c r="B1028" s="33"/>
      <c r="C1028" s="128" t="s">
        <v>1505</v>
      </c>
      <c r="D1028" s="128" t="s">
        <v>128</v>
      </c>
      <c r="E1028" s="129" t="s">
        <v>1506</v>
      </c>
      <c r="F1028" s="130" t="s">
        <v>1507</v>
      </c>
      <c r="G1028" s="131" t="s">
        <v>206</v>
      </c>
      <c r="H1028" s="132">
        <v>193.83799999999999</v>
      </c>
      <c r="I1028" s="133"/>
      <c r="J1028" s="134">
        <f>ROUND(I1028*H1028,2)</f>
        <v>0</v>
      </c>
      <c r="K1028" s="130" t="s">
        <v>19</v>
      </c>
      <c r="L1028" s="33"/>
      <c r="M1028" s="135" t="s">
        <v>19</v>
      </c>
      <c r="N1028" s="136" t="s">
        <v>43</v>
      </c>
      <c r="P1028" s="137">
        <f>O1028*H1028</f>
        <v>0</v>
      </c>
      <c r="Q1028" s="137">
        <v>0</v>
      </c>
      <c r="R1028" s="137">
        <f>Q1028*H1028</f>
        <v>0</v>
      </c>
      <c r="S1028" s="137">
        <v>0.02</v>
      </c>
      <c r="T1028" s="138">
        <f>S1028*H1028</f>
        <v>3.87676</v>
      </c>
      <c r="AR1028" s="139" t="s">
        <v>143</v>
      </c>
      <c r="AT1028" s="139" t="s">
        <v>128</v>
      </c>
      <c r="AU1028" s="139" t="s">
        <v>81</v>
      </c>
      <c r="AY1028" s="18" t="s">
        <v>125</v>
      </c>
      <c r="BE1028" s="140">
        <f>IF(N1028="základní",J1028,0)</f>
        <v>0</v>
      </c>
      <c r="BF1028" s="140">
        <f>IF(N1028="snížená",J1028,0)</f>
        <v>0</v>
      </c>
      <c r="BG1028" s="140">
        <f>IF(N1028="zákl. přenesená",J1028,0)</f>
        <v>0</v>
      </c>
      <c r="BH1028" s="140">
        <f>IF(N1028="sníž. přenesená",J1028,0)</f>
        <v>0</v>
      </c>
      <c r="BI1028" s="140">
        <f>IF(N1028="nulová",J1028,0)</f>
        <v>0</v>
      </c>
      <c r="BJ1028" s="18" t="s">
        <v>79</v>
      </c>
      <c r="BK1028" s="140">
        <f>ROUND(I1028*H1028,2)</f>
        <v>0</v>
      </c>
      <c r="BL1028" s="18" t="s">
        <v>143</v>
      </c>
      <c r="BM1028" s="139" t="s">
        <v>1508</v>
      </c>
    </row>
    <row r="1029" spans="2:65" s="1" customFormat="1" ht="16.5" customHeight="1">
      <c r="B1029" s="33"/>
      <c r="C1029" s="128" t="s">
        <v>1509</v>
      </c>
      <c r="D1029" s="128" t="s">
        <v>128</v>
      </c>
      <c r="E1029" s="129" t="s">
        <v>1510</v>
      </c>
      <c r="F1029" s="130" t="s">
        <v>1511</v>
      </c>
      <c r="G1029" s="131" t="s">
        <v>206</v>
      </c>
      <c r="H1029" s="132">
        <v>3.16</v>
      </c>
      <c r="I1029" s="133"/>
      <c r="J1029" s="134">
        <f>ROUND(I1029*H1029,2)</f>
        <v>0</v>
      </c>
      <c r="K1029" s="130" t="s">
        <v>207</v>
      </c>
      <c r="L1029" s="33"/>
      <c r="M1029" s="135" t="s">
        <v>19</v>
      </c>
      <c r="N1029" s="136" t="s">
        <v>43</v>
      </c>
      <c r="P1029" s="137">
        <f>O1029*H1029</f>
        <v>0</v>
      </c>
      <c r="Q1029" s="137">
        <v>0</v>
      </c>
      <c r="R1029" s="137">
        <f>Q1029*H1029</f>
        <v>0</v>
      </c>
      <c r="S1029" s="137">
        <v>0.02</v>
      </c>
      <c r="T1029" s="138">
        <f>S1029*H1029</f>
        <v>6.3200000000000006E-2</v>
      </c>
      <c r="AR1029" s="139" t="s">
        <v>143</v>
      </c>
      <c r="AT1029" s="139" t="s">
        <v>128</v>
      </c>
      <c r="AU1029" s="139" t="s">
        <v>81</v>
      </c>
      <c r="AY1029" s="18" t="s">
        <v>125</v>
      </c>
      <c r="BE1029" s="140">
        <f>IF(N1029="základní",J1029,0)</f>
        <v>0</v>
      </c>
      <c r="BF1029" s="140">
        <f>IF(N1029="snížená",J1029,0)</f>
        <v>0</v>
      </c>
      <c r="BG1029" s="140">
        <f>IF(N1029="zákl. přenesená",J1029,0)</f>
        <v>0</v>
      </c>
      <c r="BH1029" s="140">
        <f>IF(N1029="sníž. přenesená",J1029,0)</f>
        <v>0</v>
      </c>
      <c r="BI1029" s="140">
        <f>IF(N1029="nulová",J1029,0)</f>
        <v>0</v>
      </c>
      <c r="BJ1029" s="18" t="s">
        <v>79</v>
      </c>
      <c r="BK1029" s="140">
        <f>ROUND(I1029*H1029,2)</f>
        <v>0</v>
      </c>
      <c r="BL1029" s="18" t="s">
        <v>143</v>
      </c>
      <c r="BM1029" s="139" t="s">
        <v>1512</v>
      </c>
    </row>
    <row r="1030" spans="2:65" s="1" customFormat="1" ht="11.25">
      <c r="B1030" s="33"/>
      <c r="D1030" s="146" t="s">
        <v>209</v>
      </c>
      <c r="F1030" s="147" t="s">
        <v>1513</v>
      </c>
      <c r="I1030" s="148"/>
      <c r="L1030" s="33"/>
      <c r="M1030" s="149"/>
      <c r="T1030" s="54"/>
      <c r="AT1030" s="18" t="s">
        <v>209</v>
      </c>
      <c r="AU1030" s="18" t="s">
        <v>81</v>
      </c>
    </row>
    <row r="1031" spans="2:65" s="12" customFormat="1" ht="11.25">
      <c r="B1031" s="150"/>
      <c r="D1031" s="151" t="s">
        <v>211</v>
      </c>
      <c r="E1031" s="152" t="s">
        <v>19</v>
      </c>
      <c r="F1031" s="153" t="s">
        <v>1514</v>
      </c>
      <c r="H1031" s="152" t="s">
        <v>19</v>
      </c>
      <c r="I1031" s="154"/>
      <c r="L1031" s="150"/>
      <c r="M1031" s="155"/>
      <c r="T1031" s="156"/>
      <c r="AT1031" s="152" t="s">
        <v>211</v>
      </c>
      <c r="AU1031" s="152" t="s">
        <v>81</v>
      </c>
      <c r="AV1031" s="12" t="s">
        <v>79</v>
      </c>
      <c r="AW1031" s="12" t="s">
        <v>33</v>
      </c>
      <c r="AX1031" s="12" t="s">
        <v>72</v>
      </c>
      <c r="AY1031" s="152" t="s">
        <v>125</v>
      </c>
    </row>
    <row r="1032" spans="2:65" s="13" customFormat="1" ht="11.25">
      <c r="B1032" s="157"/>
      <c r="D1032" s="151" t="s">
        <v>211</v>
      </c>
      <c r="E1032" s="158" t="s">
        <v>19</v>
      </c>
      <c r="F1032" s="159" t="s">
        <v>1515</v>
      </c>
      <c r="H1032" s="160">
        <v>6.36</v>
      </c>
      <c r="I1032" s="161"/>
      <c r="L1032" s="157"/>
      <c r="M1032" s="162"/>
      <c r="T1032" s="163"/>
      <c r="AT1032" s="158" t="s">
        <v>211</v>
      </c>
      <c r="AU1032" s="158" t="s">
        <v>81</v>
      </c>
      <c r="AV1032" s="13" t="s">
        <v>81</v>
      </c>
      <c r="AW1032" s="13" t="s">
        <v>33</v>
      </c>
      <c r="AX1032" s="13" t="s">
        <v>72</v>
      </c>
      <c r="AY1032" s="158" t="s">
        <v>125</v>
      </c>
    </row>
    <row r="1033" spans="2:65" s="13" customFormat="1" ht="11.25">
      <c r="B1033" s="157"/>
      <c r="D1033" s="151" t="s">
        <v>211</v>
      </c>
      <c r="E1033" s="158" t="s">
        <v>19</v>
      </c>
      <c r="F1033" s="159" t="s">
        <v>1516</v>
      </c>
      <c r="H1033" s="160">
        <v>-3.2</v>
      </c>
      <c r="I1033" s="161"/>
      <c r="L1033" s="157"/>
      <c r="M1033" s="162"/>
      <c r="T1033" s="163"/>
      <c r="AT1033" s="158" t="s">
        <v>211</v>
      </c>
      <c r="AU1033" s="158" t="s">
        <v>81</v>
      </c>
      <c r="AV1033" s="13" t="s">
        <v>81</v>
      </c>
      <c r="AW1033" s="13" t="s">
        <v>33</v>
      </c>
      <c r="AX1033" s="13" t="s">
        <v>72</v>
      </c>
      <c r="AY1033" s="158" t="s">
        <v>125</v>
      </c>
    </row>
    <row r="1034" spans="2:65" s="14" customFormat="1" ht="11.25">
      <c r="B1034" s="164"/>
      <c r="D1034" s="151" t="s">
        <v>211</v>
      </c>
      <c r="E1034" s="165" t="s">
        <v>19</v>
      </c>
      <c r="F1034" s="166" t="s">
        <v>229</v>
      </c>
      <c r="H1034" s="167">
        <v>3.16</v>
      </c>
      <c r="I1034" s="168"/>
      <c r="L1034" s="164"/>
      <c r="M1034" s="169"/>
      <c r="T1034" s="170"/>
      <c r="AT1034" s="165" t="s">
        <v>211</v>
      </c>
      <c r="AU1034" s="165" t="s">
        <v>81</v>
      </c>
      <c r="AV1034" s="14" t="s">
        <v>143</v>
      </c>
      <c r="AW1034" s="14" t="s">
        <v>33</v>
      </c>
      <c r="AX1034" s="14" t="s">
        <v>79</v>
      </c>
      <c r="AY1034" s="165" t="s">
        <v>125</v>
      </c>
    </row>
    <row r="1035" spans="2:65" s="1" customFormat="1" ht="16.5" customHeight="1">
      <c r="B1035" s="33"/>
      <c r="C1035" s="128" t="s">
        <v>1517</v>
      </c>
      <c r="D1035" s="128" t="s">
        <v>128</v>
      </c>
      <c r="E1035" s="129" t="s">
        <v>1518</v>
      </c>
      <c r="F1035" s="130" t="s">
        <v>1519</v>
      </c>
      <c r="G1035" s="131" t="s">
        <v>131</v>
      </c>
      <c r="H1035" s="132">
        <v>2</v>
      </c>
      <c r="I1035" s="133"/>
      <c r="J1035" s="134">
        <f>ROUND(I1035*H1035,2)</f>
        <v>0</v>
      </c>
      <c r="K1035" s="130" t="s">
        <v>19</v>
      </c>
      <c r="L1035" s="33"/>
      <c r="M1035" s="135" t="s">
        <v>19</v>
      </c>
      <c r="N1035" s="136" t="s">
        <v>43</v>
      </c>
      <c r="P1035" s="137">
        <f>O1035*H1035</f>
        <v>0</v>
      </c>
      <c r="Q1035" s="137">
        <v>0</v>
      </c>
      <c r="R1035" s="137">
        <f>Q1035*H1035</f>
        <v>0</v>
      </c>
      <c r="S1035" s="137">
        <v>0</v>
      </c>
      <c r="T1035" s="138">
        <f>S1035*H1035</f>
        <v>0</v>
      </c>
      <c r="AR1035" s="139" t="s">
        <v>299</v>
      </c>
      <c r="AT1035" s="139" t="s">
        <v>128</v>
      </c>
      <c r="AU1035" s="139" t="s">
        <v>81</v>
      </c>
      <c r="AY1035" s="18" t="s">
        <v>125</v>
      </c>
      <c r="BE1035" s="140">
        <f>IF(N1035="základní",J1035,0)</f>
        <v>0</v>
      </c>
      <c r="BF1035" s="140">
        <f>IF(N1035="snížená",J1035,0)</f>
        <v>0</v>
      </c>
      <c r="BG1035" s="140">
        <f>IF(N1035="zákl. přenesená",J1035,0)</f>
        <v>0</v>
      </c>
      <c r="BH1035" s="140">
        <f>IF(N1035="sníž. přenesená",J1035,0)</f>
        <v>0</v>
      </c>
      <c r="BI1035" s="140">
        <f>IF(N1035="nulová",J1035,0)</f>
        <v>0</v>
      </c>
      <c r="BJ1035" s="18" t="s">
        <v>79</v>
      </c>
      <c r="BK1035" s="140">
        <f>ROUND(I1035*H1035,2)</f>
        <v>0</v>
      </c>
      <c r="BL1035" s="18" t="s">
        <v>299</v>
      </c>
      <c r="BM1035" s="139" t="s">
        <v>1520</v>
      </c>
    </row>
    <row r="1036" spans="2:65" s="1" customFormat="1" ht="16.5" customHeight="1">
      <c r="B1036" s="33"/>
      <c r="C1036" s="128" t="s">
        <v>1521</v>
      </c>
      <c r="D1036" s="128" t="s">
        <v>128</v>
      </c>
      <c r="E1036" s="129" t="s">
        <v>1522</v>
      </c>
      <c r="F1036" s="130" t="s">
        <v>1523</v>
      </c>
      <c r="G1036" s="131" t="s">
        <v>295</v>
      </c>
      <c r="H1036" s="132">
        <v>1</v>
      </c>
      <c r="I1036" s="133"/>
      <c r="J1036" s="134">
        <f>ROUND(I1036*H1036,2)</f>
        <v>0</v>
      </c>
      <c r="K1036" s="130" t="s">
        <v>207</v>
      </c>
      <c r="L1036" s="33"/>
      <c r="M1036" s="135" t="s">
        <v>19</v>
      </c>
      <c r="N1036" s="136" t="s">
        <v>43</v>
      </c>
      <c r="P1036" s="137">
        <f>O1036*H1036</f>
        <v>0</v>
      </c>
      <c r="Q1036" s="137">
        <v>0</v>
      </c>
      <c r="R1036" s="137">
        <f>Q1036*H1036</f>
        <v>0</v>
      </c>
      <c r="S1036" s="137">
        <v>0</v>
      </c>
      <c r="T1036" s="138">
        <f>S1036*H1036</f>
        <v>0</v>
      </c>
      <c r="AR1036" s="139" t="s">
        <v>299</v>
      </c>
      <c r="AT1036" s="139" t="s">
        <v>128</v>
      </c>
      <c r="AU1036" s="139" t="s">
        <v>81</v>
      </c>
      <c r="AY1036" s="18" t="s">
        <v>125</v>
      </c>
      <c r="BE1036" s="140">
        <f>IF(N1036="základní",J1036,0)</f>
        <v>0</v>
      </c>
      <c r="BF1036" s="140">
        <f>IF(N1036="snížená",J1036,0)</f>
        <v>0</v>
      </c>
      <c r="BG1036" s="140">
        <f>IF(N1036="zákl. přenesená",J1036,0)</f>
        <v>0</v>
      </c>
      <c r="BH1036" s="140">
        <f>IF(N1036="sníž. přenesená",J1036,0)</f>
        <v>0</v>
      </c>
      <c r="BI1036" s="140">
        <f>IF(N1036="nulová",J1036,0)</f>
        <v>0</v>
      </c>
      <c r="BJ1036" s="18" t="s">
        <v>79</v>
      </c>
      <c r="BK1036" s="140">
        <f>ROUND(I1036*H1036,2)</f>
        <v>0</v>
      </c>
      <c r="BL1036" s="18" t="s">
        <v>299</v>
      </c>
      <c r="BM1036" s="139" t="s">
        <v>1524</v>
      </c>
    </row>
    <row r="1037" spans="2:65" s="1" customFormat="1" ht="11.25">
      <c r="B1037" s="33"/>
      <c r="D1037" s="146" t="s">
        <v>209</v>
      </c>
      <c r="F1037" s="147" t="s">
        <v>1525</v>
      </c>
      <c r="I1037" s="148"/>
      <c r="L1037" s="33"/>
      <c r="M1037" s="149"/>
      <c r="T1037" s="54"/>
      <c r="AT1037" s="18" t="s">
        <v>209</v>
      </c>
      <c r="AU1037" s="18" t="s">
        <v>81</v>
      </c>
    </row>
    <row r="1038" spans="2:65" s="1" customFormat="1" ht="16.5" customHeight="1">
      <c r="B1038" s="33"/>
      <c r="C1038" s="128" t="s">
        <v>1526</v>
      </c>
      <c r="D1038" s="128" t="s">
        <v>128</v>
      </c>
      <c r="E1038" s="129" t="s">
        <v>1527</v>
      </c>
      <c r="F1038" s="130" t="s">
        <v>1528</v>
      </c>
      <c r="G1038" s="131" t="s">
        <v>295</v>
      </c>
      <c r="H1038" s="132">
        <v>2</v>
      </c>
      <c r="I1038" s="133"/>
      <c r="J1038" s="134">
        <f>ROUND(I1038*H1038,2)</f>
        <v>0</v>
      </c>
      <c r="K1038" s="130" t="s">
        <v>19</v>
      </c>
      <c r="L1038" s="33"/>
      <c r="M1038" s="135" t="s">
        <v>19</v>
      </c>
      <c r="N1038" s="136" t="s">
        <v>43</v>
      </c>
      <c r="P1038" s="137">
        <f>O1038*H1038</f>
        <v>0</v>
      </c>
      <c r="Q1038" s="137">
        <v>0</v>
      </c>
      <c r="R1038" s="137">
        <f>Q1038*H1038</f>
        <v>0</v>
      </c>
      <c r="S1038" s="137">
        <v>0</v>
      </c>
      <c r="T1038" s="138">
        <f>S1038*H1038</f>
        <v>0</v>
      </c>
      <c r="AR1038" s="139" t="s">
        <v>299</v>
      </c>
      <c r="AT1038" s="139" t="s">
        <v>128</v>
      </c>
      <c r="AU1038" s="139" t="s">
        <v>81</v>
      </c>
      <c r="AY1038" s="18" t="s">
        <v>125</v>
      </c>
      <c r="BE1038" s="140">
        <f>IF(N1038="základní",J1038,0)</f>
        <v>0</v>
      </c>
      <c r="BF1038" s="140">
        <f>IF(N1038="snížená",J1038,0)</f>
        <v>0</v>
      </c>
      <c r="BG1038" s="140">
        <f>IF(N1038="zákl. přenesená",J1038,0)</f>
        <v>0</v>
      </c>
      <c r="BH1038" s="140">
        <f>IF(N1038="sníž. přenesená",J1038,0)</f>
        <v>0</v>
      </c>
      <c r="BI1038" s="140">
        <f>IF(N1038="nulová",J1038,0)</f>
        <v>0</v>
      </c>
      <c r="BJ1038" s="18" t="s">
        <v>79</v>
      </c>
      <c r="BK1038" s="140">
        <f>ROUND(I1038*H1038,2)</f>
        <v>0</v>
      </c>
      <c r="BL1038" s="18" t="s">
        <v>299</v>
      </c>
      <c r="BM1038" s="139" t="s">
        <v>1529</v>
      </c>
    </row>
    <row r="1039" spans="2:65" s="12" customFormat="1" ht="11.25">
      <c r="B1039" s="150"/>
      <c r="D1039" s="151" t="s">
        <v>211</v>
      </c>
      <c r="E1039" s="152" t="s">
        <v>19</v>
      </c>
      <c r="F1039" s="153" t="s">
        <v>730</v>
      </c>
      <c r="H1039" s="152" t="s">
        <v>19</v>
      </c>
      <c r="I1039" s="154"/>
      <c r="L1039" s="150"/>
      <c r="M1039" s="155"/>
      <c r="T1039" s="156"/>
      <c r="AT1039" s="152" t="s">
        <v>211</v>
      </c>
      <c r="AU1039" s="152" t="s">
        <v>81</v>
      </c>
      <c r="AV1039" s="12" t="s">
        <v>79</v>
      </c>
      <c r="AW1039" s="12" t="s">
        <v>33</v>
      </c>
      <c r="AX1039" s="12" t="s">
        <v>72</v>
      </c>
      <c r="AY1039" s="152" t="s">
        <v>125</v>
      </c>
    </row>
    <row r="1040" spans="2:65" s="13" customFormat="1" ht="11.25">
      <c r="B1040" s="157"/>
      <c r="D1040" s="151" t="s">
        <v>211</v>
      </c>
      <c r="E1040" s="158" t="s">
        <v>19</v>
      </c>
      <c r="F1040" s="159" t="s">
        <v>81</v>
      </c>
      <c r="H1040" s="160">
        <v>2</v>
      </c>
      <c r="I1040" s="161"/>
      <c r="L1040" s="157"/>
      <c r="M1040" s="162"/>
      <c r="T1040" s="163"/>
      <c r="AT1040" s="158" t="s">
        <v>211</v>
      </c>
      <c r="AU1040" s="158" t="s">
        <v>81</v>
      </c>
      <c r="AV1040" s="13" t="s">
        <v>81</v>
      </c>
      <c r="AW1040" s="13" t="s">
        <v>33</v>
      </c>
      <c r="AX1040" s="13" t="s">
        <v>79</v>
      </c>
      <c r="AY1040" s="158" t="s">
        <v>125</v>
      </c>
    </row>
    <row r="1041" spans="2:65" s="1" customFormat="1" ht="16.5" customHeight="1">
      <c r="B1041" s="33"/>
      <c r="C1041" s="128" t="s">
        <v>1530</v>
      </c>
      <c r="D1041" s="128" t="s">
        <v>128</v>
      </c>
      <c r="E1041" s="129" t="s">
        <v>1531</v>
      </c>
      <c r="F1041" s="130" t="s">
        <v>1532</v>
      </c>
      <c r="G1041" s="131" t="s">
        <v>131</v>
      </c>
      <c r="H1041" s="132">
        <v>5</v>
      </c>
      <c r="I1041" s="133"/>
      <c r="J1041" s="134">
        <f>ROUND(I1041*H1041,2)</f>
        <v>0</v>
      </c>
      <c r="K1041" s="130" t="s">
        <v>19</v>
      </c>
      <c r="L1041" s="33"/>
      <c r="M1041" s="135" t="s">
        <v>19</v>
      </c>
      <c r="N1041" s="136" t="s">
        <v>43</v>
      </c>
      <c r="P1041" s="137">
        <f>O1041*H1041</f>
        <v>0</v>
      </c>
      <c r="Q1041" s="137">
        <v>0</v>
      </c>
      <c r="R1041" s="137">
        <f>Q1041*H1041</f>
        <v>0</v>
      </c>
      <c r="S1041" s="137">
        <v>0</v>
      </c>
      <c r="T1041" s="138">
        <f>S1041*H1041</f>
        <v>0</v>
      </c>
      <c r="AR1041" s="139" t="s">
        <v>299</v>
      </c>
      <c r="AT1041" s="139" t="s">
        <v>128</v>
      </c>
      <c r="AU1041" s="139" t="s">
        <v>81</v>
      </c>
      <c r="AY1041" s="18" t="s">
        <v>125</v>
      </c>
      <c r="BE1041" s="140">
        <f>IF(N1041="základní",J1041,0)</f>
        <v>0</v>
      </c>
      <c r="BF1041" s="140">
        <f>IF(N1041="snížená",J1041,0)</f>
        <v>0</v>
      </c>
      <c r="BG1041" s="140">
        <f>IF(N1041="zákl. přenesená",J1041,0)</f>
        <v>0</v>
      </c>
      <c r="BH1041" s="140">
        <f>IF(N1041="sníž. přenesená",J1041,0)</f>
        <v>0</v>
      </c>
      <c r="BI1041" s="140">
        <f>IF(N1041="nulová",J1041,0)</f>
        <v>0</v>
      </c>
      <c r="BJ1041" s="18" t="s">
        <v>79</v>
      </c>
      <c r="BK1041" s="140">
        <f>ROUND(I1041*H1041,2)</f>
        <v>0</v>
      </c>
      <c r="BL1041" s="18" t="s">
        <v>299</v>
      </c>
      <c r="BM1041" s="139" t="s">
        <v>1533</v>
      </c>
    </row>
    <row r="1042" spans="2:65" s="1" customFormat="1" ht="24.2" customHeight="1">
      <c r="B1042" s="33"/>
      <c r="C1042" s="128" t="s">
        <v>1534</v>
      </c>
      <c r="D1042" s="128" t="s">
        <v>128</v>
      </c>
      <c r="E1042" s="129" t="s">
        <v>1535</v>
      </c>
      <c r="F1042" s="130" t="s">
        <v>1536</v>
      </c>
      <c r="G1042" s="131" t="s">
        <v>131</v>
      </c>
      <c r="H1042" s="132">
        <v>1</v>
      </c>
      <c r="I1042" s="133"/>
      <c r="J1042" s="134">
        <f>ROUND(I1042*H1042,2)</f>
        <v>0</v>
      </c>
      <c r="K1042" s="130" t="s">
        <v>19</v>
      </c>
      <c r="L1042" s="33"/>
      <c r="M1042" s="135" t="s">
        <v>19</v>
      </c>
      <c r="N1042" s="136" t="s">
        <v>43</v>
      </c>
      <c r="P1042" s="137">
        <f>O1042*H1042</f>
        <v>0</v>
      </c>
      <c r="Q1042" s="137">
        <v>0</v>
      </c>
      <c r="R1042" s="137">
        <f>Q1042*H1042</f>
        <v>0</v>
      </c>
      <c r="S1042" s="137">
        <v>0</v>
      </c>
      <c r="T1042" s="138">
        <f>S1042*H1042</f>
        <v>0</v>
      </c>
      <c r="AR1042" s="139" t="s">
        <v>299</v>
      </c>
      <c r="AT1042" s="139" t="s">
        <v>128</v>
      </c>
      <c r="AU1042" s="139" t="s">
        <v>81</v>
      </c>
      <c r="AY1042" s="18" t="s">
        <v>125</v>
      </c>
      <c r="BE1042" s="140">
        <f>IF(N1042="základní",J1042,0)</f>
        <v>0</v>
      </c>
      <c r="BF1042" s="140">
        <f>IF(N1042="snížená",J1042,0)</f>
        <v>0</v>
      </c>
      <c r="BG1042" s="140">
        <f>IF(N1042="zákl. přenesená",J1042,0)</f>
        <v>0</v>
      </c>
      <c r="BH1042" s="140">
        <f>IF(N1042="sníž. přenesená",J1042,0)</f>
        <v>0</v>
      </c>
      <c r="BI1042" s="140">
        <f>IF(N1042="nulová",J1042,0)</f>
        <v>0</v>
      </c>
      <c r="BJ1042" s="18" t="s">
        <v>79</v>
      </c>
      <c r="BK1042" s="140">
        <f>ROUND(I1042*H1042,2)</f>
        <v>0</v>
      </c>
      <c r="BL1042" s="18" t="s">
        <v>299</v>
      </c>
      <c r="BM1042" s="139" t="s">
        <v>1537</v>
      </c>
    </row>
    <row r="1043" spans="2:65" s="1" customFormat="1" ht="16.5" customHeight="1">
      <c r="B1043" s="33"/>
      <c r="C1043" s="128" t="s">
        <v>1538</v>
      </c>
      <c r="D1043" s="128" t="s">
        <v>128</v>
      </c>
      <c r="E1043" s="129" t="s">
        <v>1539</v>
      </c>
      <c r="F1043" s="130" t="s">
        <v>1540</v>
      </c>
      <c r="G1043" s="131" t="s">
        <v>275</v>
      </c>
      <c r="H1043" s="132">
        <v>129.08000000000001</v>
      </c>
      <c r="I1043" s="133"/>
      <c r="J1043" s="134">
        <f>ROUND(I1043*H1043,2)</f>
        <v>0</v>
      </c>
      <c r="K1043" s="130" t="s">
        <v>207</v>
      </c>
      <c r="L1043" s="33"/>
      <c r="M1043" s="135" t="s">
        <v>19</v>
      </c>
      <c r="N1043" s="136" t="s">
        <v>43</v>
      </c>
      <c r="P1043" s="137">
        <f>O1043*H1043</f>
        <v>0</v>
      </c>
      <c r="Q1043" s="137">
        <v>5.0000000000000002E-5</v>
      </c>
      <c r="R1043" s="137">
        <f>Q1043*H1043</f>
        <v>6.4540000000000005E-3</v>
      </c>
      <c r="S1043" s="137">
        <v>0</v>
      </c>
      <c r="T1043" s="138">
        <f>S1043*H1043</f>
        <v>0</v>
      </c>
      <c r="AR1043" s="139" t="s">
        <v>143</v>
      </c>
      <c r="AT1043" s="139" t="s">
        <v>128</v>
      </c>
      <c r="AU1043" s="139" t="s">
        <v>81</v>
      </c>
      <c r="AY1043" s="18" t="s">
        <v>125</v>
      </c>
      <c r="BE1043" s="140">
        <f>IF(N1043="základní",J1043,0)</f>
        <v>0</v>
      </c>
      <c r="BF1043" s="140">
        <f>IF(N1043="snížená",J1043,0)</f>
        <v>0</v>
      </c>
      <c r="BG1043" s="140">
        <f>IF(N1043="zákl. přenesená",J1043,0)</f>
        <v>0</v>
      </c>
      <c r="BH1043" s="140">
        <f>IF(N1043="sníž. přenesená",J1043,0)</f>
        <v>0</v>
      </c>
      <c r="BI1043" s="140">
        <f>IF(N1043="nulová",J1043,0)</f>
        <v>0</v>
      </c>
      <c r="BJ1043" s="18" t="s">
        <v>79</v>
      </c>
      <c r="BK1043" s="140">
        <f>ROUND(I1043*H1043,2)</f>
        <v>0</v>
      </c>
      <c r="BL1043" s="18" t="s">
        <v>143</v>
      </c>
      <c r="BM1043" s="139" t="s">
        <v>1541</v>
      </c>
    </row>
    <row r="1044" spans="2:65" s="1" customFormat="1" ht="11.25">
      <c r="B1044" s="33"/>
      <c r="D1044" s="146" t="s">
        <v>209</v>
      </c>
      <c r="F1044" s="147" t="s">
        <v>1542</v>
      </c>
      <c r="I1044" s="148"/>
      <c r="L1044" s="33"/>
      <c r="M1044" s="149"/>
      <c r="T1044" s="54"/>
      <c r="AT1044" s="18" t="s">
        <v>209</v>
      </c>
      <c r="AU1044" s="18" t="s">
        <v>81</v>
      </c>
    </row>
    <row r="1045" spans="2:65" s="12" customFormat="1" ht="11.25">
      <c r="B1045" s="150"/>
      <c r="D1045" s="151" t="s">
        <v>211</v>
      </c>
      <c r="E1045" s="152" t="s">
        <v>19</v>
      </c>
      <c r="F1045" s="153" t="s">
        <v>749</v>
      </c>
      <c r="H1045" s="152" t="s">
        <v>19</v>
      </c>
      <c r="I1045" s="154"/>
      <c r="L1045" s="150"/>
      <c r="M1045" s="155"/>
      <c r="T1045" s="156"/>
      <c r="AT1045" s="152" t="s">
        <v>211</v>
      </c>
      <c r="AU1045" s="152" t="s">
        <v>81</v>
      </c>
      <c r="AV1045" s="12" t="s">
        <v>79</v>
      </c>
      <c r="AW1045" s="12" t="s">
        <v>33</v>
      </c>
      <c r="AX1045" s="12" t="s">
        <v>72</v>
      </c>
      <c r="AY1045" s="152" t="s">
        <v>125</v>
      </c>
    </row>
    <row r="1046" spans="2:65" s="13" customFormat="1" ht="11.25">
      <c r="B1046" s="157"/>
      <c r="D1046" s="151" t="s">
        <v>211</v>
      </c>
      <c r="E1046" s="158" t="s">
        <v>19</v>
      </c>
      <c r="F1046" s="159" t="s">
        <v>1543</v>
      </c>
      <c r="H1046" s="160">
        <v>85.561999999999998</v>
      </c>
      <c r="I1046" s="161"/>
      <c r="L1046" s="157"/>
      <c r="M1046" s="162"/>
      <c r="T1046" s="163"/>
      <c r="AT1046" s="158" t="s">
        <v>211</v>
      </c>
      <c r="AU1046" s="158" t="s">
        <v>81</v>
      </c>
      <c r="AV1046" s="13" t="s">
        <v>81</v>
      </c>
      <c r="AW1046" s="13" t="s">
        <v>33</v>
      </c>
      <c r="AX1046" s="13" t="s">
        <v>72</v>
      </c>
      <c r="AY1046" s="158" t="s">
        <v>125</v>
      </c>
    </row>
    <row r="1047" spans="2:65" s="12" customFormat="1" ht="11.25">
      <c r="B1047" s="150"/>
      <c r="D1047" s="151" t="s">
        <v>211</v>
      </c>
      <c r="E1047" s="152" t="s">
        <v>19</v>
      </c>
      <c r="F1047" s="153" t="s">
        <v>751</v>
      </c>
      <c r="H1047" s="152" t="s">
        <v>19</v>
      </c>
      <c r="I1047" s="154"/>
      <c r="L1047" s="150"/>
      <c r="M1047" s="155"/>
      <c r="T1047" s="156"/>
      <c r="AT1047" s="152" t="s">
        <v>211</v>
      </c>
      <c r="AU1047" s="152" t="s">
        <v>81</v>
      </c>
      <c r="AV1047" s="12" t="s">
        <v>79</v>
      </c>
      <c r="AW1047" s="12" t="s">
        <v>33</v>
      </c>
      <c r="AX1047" s="12" t="s">
        <v>72</v>
      </c>
      <c r="AY1047" s="152" t="s">
        <v>125</v>
      </c>
    </row>
    <row r="1048" spans="2:65" s="13" customFormat="1" ht="11.25">
      <c r="B1048" s="157"/>
      <c r="D1048" s="151" t="s">
        <v>211</v>
      </c>
      <c r="E1048" s="158" t="s">
        <v>19</v>
      </c>
      <c r="F1048" s="159" t="s">
        <v>1544</v>
      </c>
      <c r="H1048" s="160">
        <v>43.518000000000001</v>
      </c>
      <c r="I1048" s="161"/>
      <c r="L1048" s="157"/>
      <c r="M1048" s="162"/>
      <c r="T1048" s="163"/>
      <c r="AT1048" s="158" t="s">
        <v>211</v>
      </c>
      <c r="AU1048" s="158" t="s">
        <v>81</v>
      </c>
      <c r="AV1048" s="13" t="s">
        <v>81</v>
      </c>
      <c r="AW1048" s="13" t="s">
        <v>33</v>
      </c>
      <c r="AX1048" s="13" t="s">
        <v>72</v>
      </c>
      <c r="AY1048" s="158" t="s">
        <v>125</v>
      </c>
    </row>
    <row r="1049" spans="2:65" s="14" customFormat="1" ht="11.25">
      <c r="B1049" s="164"/>
      <c r="D1049" s="151" t="s">
        <v>211</v>
      </c>
      <c r="E1049" s="165" t="s">
        <v>19</v>
      </c>
      <c r="F1049" s="166" t="s">
        <v>229</v>
      </c>
      <c r="H1049" s="167">
        <v>129.07999999999998</v>
      </c>
      <c r="I1049" s="168"/>
      <c r="L1049" s="164"/>
      <c r="M1049" s="169"/>
      <c r="T1049" s="170"/>
      <c r="AT1049" s="165" t="s">
        <v>211</v>
      </c>
      <c r="AU1049" s="165" t="s">
        <v>81</v>
      </c>
      <c r="AV1049" s="14" t="s">
        <v>143</v>
      </c>
      <c r="AW1049" s="14" t="s">
        <v>33</v>
      </c>
      <c r="AX1049" s="14" t="s">
        <v>79</v>
      </c>
      <c r="AY1049" s="165" t="s">
        <v>125</v>
      </c>
    </row>
    <row r="1050" spans="2:65" s="1" customFormat="1" ht="16.5" customHeight="1">
      <c r="B1050" s="33"/>
      <c r="C1050" s="171" t="s">
        <v>1545</v>
      </c>
      <c r="D1050" s="171" t="s">
        <v>263</v>
      </c>
      <c r="E1050" s="172" t="s">
        <v>1546</v>
      </c>
      <c r="F1050" s="173" t="s">
        <v>1547</v>
      </c>
      <c r="G1050" s="174" t="s">
        <v>247</v>
      </c>
      <c r="H1050" s="175">
        <v>0.14799999999999999</v>
      </c>
      <c r="I1050" s="176"/>
      <c r="J1050" s="177">
        <f>ROUND(I1050*H1050,2)</f>
        <v>0</v>
      </c>
      <c r="K1050" s="173" t="s">
        <v>207</v>
      </c>
      <c r="L1050" s="178"/>
      <c r="M1050" s="179" t="s">
        <v>19</v>
      </c>
      <c r="N1050" s="180" t="s">
        <v>43</v>
      </c>
      <c r="P1050" s="137">
        <f>O1050*H1050</f>
        <v>0</v>
      </c>
      <c r="Q1050" s="137">
        <v>1</v>
      </c>
      <c r="R1050" s="137">
        <f>Q1050*H1050</f>
        <v>0.14799999999999999</v>
      </c>
      <c r="S1050" s="137">
        <v>0</v>
      </c>
      <c r="T1050" s="138">
        <f>S1050*H1050</f>
        <v>0</v>
      </c>
      <c r="AR1050" s="139" t="s">
        <v>160</v>
      </c>
      <c r="AT1050" s="139" t="s">
        <v>263</v>
      </c>
      <c r="AU1050" s="139" t="s">
        <v>81</v>
      </c>
      <c r="AY1050" s="18" t="s">
        <v>125</v>
      </c>
      <c r="BE1050" s="140">
        <f>IF(N1050="základní",J1050,0)</f>
        <v>0</v>
      </c>
      <c r="BF1050" s="140">
        <f>IF(N1050="snížená",J1050,0)</f>
        <v>0</v>
      </c>
      <c r="BG1050" s="140">
        <f>IF(N1050="zákl. přenesená",J1050,0)</f>
        <v>0</v>
      </c>
      <c r="BH1050" s="140">
        <f>IF(N1050="sníž. přenesená",J1050,0)</f>
        <v>0</v>
      </c>
      <c r="BI1050" s="140">
        <f>IF(N1050="nulová",J1050,0)</f>
        <v>0</v>
      </c>
      <c r="BJ1050" s="18" t="s">
        <v>79</v>
      </c>
      <c r="BK1050" s="140">
        <f>ROUND(I1050*H1050,2)</f>
        <v>0</v>
      </c>
      <c r="BL1050" s="18" t="s">
        <v>143</v>
      </c>
      <c r="BM1050" s="139" t="s">
        <v>1548</v>
      </c>
    </row>
    <row r="1051" spans="2:65" s="13" customFormat="1" ht="11.25">
      <c r="B1051" s="157"/>
      <c r="D1051" s="151" t="s">
        <v>211</v>
      </c>
      <c r="F1051" s="159" t="s">
        <v>1549</v>
      </c>
      <c r="H1051" s="160">
        <v>0.14799999999999999</v>
      </c>
      <c r="I1051" s="161"/>
      <c r="L1051" s="157"/>
      <c r="M1051" s="162"/>
      <c r="T1051" s="163"/>
      <c r="AT1051" s="158" t="s">
        <v>211</v>
      </c>
      <c r="AU1051" s="158" t="s">
        <v>81</v>
      </c>
      <c r="AV1051" s="13" t="s">
        <v>81</v>
      </c>
      <c r="AW1051" s="13" t="s">
        <v>4</v>
      </c>
      <c r="AX1051" s="13" t="s">
        <v>79</v>
      </c>
      <c r="AY1051" s="158" t="s">
        <v>125</v>
      </c>
    </row>
    <row r="1052" spans="2:65" s="1" customFormat="1" ht="16.5" customHeight="1">
      <c r="B1052" s="33"/>
      <c r="C1052" s="128" t="s">
        <v>1550</v>
      </c>
      <c r="D1052" s="128" t="s">
        <v>128</v>
      </c>
      <c r="E1052" s="129" t="s">
        <v>1551</v>
      </c>
      <c r="F1052" s="130" t="s">
        <v>1552</v>
      </c>
      <c r="G1052" s="131" t="s">
        <v>131</v>
      </c>
      <c r="H1052" s="132">
        <v>1</v>
      </c>
      <c r="I1052" s="133"/>
      <c r="J1052" s="134">
        <f>ROUND(I1052*H1052,2)</f>
        <v>0</v>
      </c>
      <c r="K1052" s="130" t="s">
        <v>19</v>
      </c>
      <c r="L1052" s="33"/>
      <c r="M1052" s="135" t="s">
        <v>19</v>
      </c>
      <c r="N1052" s="136" t="s">
        <v>43</v>
      </c>
      <c r="P1052" s="137">
        <f>O1052*H1052</f>
        <v>0</v>
      </c>
      <c r="Q1052" s="137">
        <v>0</v>
      </c>
      <c r="R1052" s="137">
        <f>Q1052*H1052</f>
        <v>0</v>
      </c>
      <c r="S1052" s="137">
        <v>0</v>
      </c>
      <c r="T1052" s="138">
        <f>S1052*H1052</f>
        <v>0</v>
      </c>
      <c r="AR1052" s="139" t="s">
        <v>143</v>
      </c>
      <c r="AT1052" s="139" t="s">
        <v>128</v>
      </c>
      <c r="AU1052" s="139" t="s">
        <v>81</v>
      </c>
      <c r="AY1052" s="18" t="s">
        <v>125</v>
      </c>
      <c r="BE1052" s="140">
        <f>IF(N1052="základní",J1052,0)</f>
        <v>0</v>
      </c>
      <c r="BF1052" s="140">
        <f>IF(N1052="snížená",J1052,0)</f>
        <v>0</v>
      </c>
      <c r="BG1052" s="140">
        <f>IF(N1052="zákl. přenesená",J1052,0)</f>
        <v>0</v>
      </c>
      <c r="BH1052" s="140">
        <f>IF(N1052="sníž. přenesená",J1052,0)</f>
        <v>0</v>
      </c>
      <c r="BI1052" s="140">
        <f>IF(N1052="nulová",J1052,0)</f>
        <v>0</v>
      </c>
      <c r="BJ1052" s="18" t="s">
        <v>79</v>
      </c>
      <c r="BK1052" s="140">
        <f>ROUND(I1052*H1052,2)</f>
        <v>0</v>
      </c>
      <c r="BL1052" s="18" t="s">
        <v>143</v>
      </c>
      <c r="BM1052" s="139" t="s">
        <v>1553</v>
      </c>
    </row>
    <row r="1053" spans="2:65" s="1" customFormat="1" ht="24.2" customHeight="1">
      <c r="B1053" s="33"/>
      <c r="C1053" s="128" t="s">
        <v>1554</v>
      </c>
      <c r="D1053" s="128" t="s">
        <v>128</v>
      </c>
      <c r="E1053" s="129" t="s">
        <v>1555</v>
      </c>
      <c r="F1053" s="130" t="s">
        <v>1556</v>
      </c>
      <c r="G1053" s="131" t="s">
        <v>1055</v>
      </c>
      <c r="H1053" s="189"/>
      <c r="I1053" s="133"/>
      <c r="J1053" s="134">
        <f>ROUND(I1053*H1053,2)</f>
        <v>0</v>
      </c>
      <c r="K1053" s="130" t="s">
        <v>207</v>
      </c>
      <c r="L1053" s="33"/>
      <c r="M1053" s="135" t="s">
        <v>19</v>
      </c>
      <c r="N1053" s="136" t="s">
        <v>43</v>
      </c>
      <c r="P1053" s="137">
        <f>O1053*H1053</f>
        <v>0</v>
      </c>
      <c r="Q1053" s="137">
        <v>0</v>
      </c>
      <c r="R1053" s="137">
        <f>Q1053*H1053</f>
        <v>0</v>
      </c>
      <c r="S1053" s="137">
        <v>0</v>
      </c>
      <c r="T1053" s="138">
        <f>S1053*H1053</f>
        <v>0</v>
      </c>
      <c r="AR1053" s="139" t="s">
        <v>299</v>
      </c>
      <c r="AT1053" s="139" t="s">
        <v>128</v>
      </c>
      <c r="AU1053" s="139" t="s">
        <v>81</v>
      </c>
      <c r="AY1053" s="18" t="s">
        <v>125</v>
      </c>
      <c r="BE1053" s="140">
        <f>IF(N1053="základní",J1053,0)</f>
        <v>0</v>
      </c>
      <c r="BF1053" s="140">
        <f>IF(N1053="snížená",J1053,0)</f>
        <v>0</v>
      </c>
      <c r="BG1053" s="140">
        <f>IF(N1053="zákl. přenesená",J1053,0)</f>
        <v>0</v>
      </c>
      <c r="BH1053" s="140">
        <f>IF(N1053="sníž. přenesená",J1053,0)</f>
        <v>0</v>
      </c>
      <c r="BI1053" s="140">
        <f>IF(N1053="nulová",J1053,0)</f>
        <v>0</v>
      </c>
      <c r="BJ1053" s="18" t="s">
        <v>79</v>
      </c>
      <c r="BK1053" s="140">
        <f>ROUND(I1053*H1053,2)</f>
        <v>0</v>
      </c>
      <c r="BL1053" s="18" t="s">
        <v>299</v>
      </c>
      <c r="BM1053" s="139" t="s">
        <v>1557</v>
      </c>
    </row>
    <row r="1054" spans="2:65" s="1" customFormat="1" ht="11.25">
      <c r="B1054" s="33"/>
      <c r="D1054" s="146" t="s">
        <v>209</v>
      </c>
      <c r="F1054" s="147" t="s">
        <v>1558</v>
      </c>
      <c r="I1054" s="148"/>
      <c r="L1054" s="33"/>
      <c r="M1054" s="149"/>
      <c r="T1054" s="54"/>
      <c r="AT1054" s="18" t="s">
        <v>209</v>
      </c>
      <c r="AU1054" s="18" t="s">
        <v>81</v>
      </c>
    </row>
    <row r="1055" spans="2:65" s="11" customFormat="1" ht="22.9" customHeight="1">
      <c r="B1055" s="116"/>
      <c r="D1055" s="117" t="s">
        <v>71</v>
      </c>
      <c r="E1055" s="126" t="s">
        <v>1559</v>
      </c>
      <c r="F1055" s="126" t="s">
        <v>1560</v>
      </c>
      <c r="I1055" s="119"/>
      <c r="J1055" s="127">
        <f>BK1055</f>
        <v>0</v>
      </c>
      <c r="L1055" s="116"/>
      <c r="M1055" s="121"/>
      <c r="P1055" s="122">
        <f>SUM(P1056:P1078)</f>
        <v>0</v>
      </c>
      <c r="R1055" s="122">
        <f>SUM(R1056:R1078)</f>
        <v>2.4925030000000001E-2</v>
      </c>
      <c r="T1055" s="123">
        <f>SUM(T1056:T1078)</f>
        <v>0</v>
      </c>
      <c r="AR1055" s="117" t="s">
        <v>81</v>
      </c>
      <c r="AT1055" s="124" t="s">
        <v>71</v>
      </c>
      <c r="AU1055" s="124" t="s">
        <v>79</v>
      </c>
      <c r="AY1055" s="117" t="s">
        <v>125</v>
      </c>
      <c r="BK1055" s="125">
        <f>SUM(BK1056:BK1078)</f>
        <v>0</v>
      </c>
    </row>
    <row r="1056" spans="2:65" s="1" customFormat="1" ht="16.5" customHeight="1">
      <c r="B1056" s="33"/>
      <c r="C1056" s="128" t="s">
        <v>1561</v>
      </c>
      <c r="D1056" s="128" t="s">
        <v>128</v>
      </c>
      <c r="E1056" s="129" t="s">
        <v>1562</v>
      </c>
      <c r="F1056" s="130" t="s">
        <v>1563</v>
      </c>
      <c r="G1056" s="131" t="s">
        <v>206</v>
      </c>
      <c r="H1056" s="132">
        <v>82.087000000000003</v>
      </c>
      <c r="I1056" s="133"/>
      <c r="J1056" s="134">
        <f>ROUND(I1056*H1056,2)</f>
        <v>0</v>
      </c>
      <c r="K1056" s="130" t="s">
        <v>207</v>
      </c>
      <c r="L1056" s="33"/>
      <c r="M1056" s="135" t="s">
        <v>19</v>
      </c>
      <c r="N1056" s="136" t="s">
        <v>43</v>
      </c>
      <c r="P1056" s="137">
        <f>O1056*H1056</f>
        <v>0</v>
      </c>
      <c r="Q1056" s="137">
        <v>2.5000000000000001E-4</v>
      </c>
      <c r="R1056" s="137">
        <f>Q1056*H1056</f>
        <v>2.0521750000000002E-2</v>
      </c>
      <c r="S1056" s="137">
        <v>0</v>
      </c>
      <c r="T1056" s="138">
        <f>S1056*H1056</f>
        <v>0</v>
      </c>
      <c r="AR1056" s="139" t="s">
        <v>299</v>
      </c>
      <c r="AT1056" s="139" t="s">
        <v>128</v>
      </c>
      <c r="AU1056" s="139" t="s">
        <v>81</v>
      </c>
      <c r="AY1056" s="18" t="s">
        <v>125</v>
      </c>
      <c r="BE1056" s="140">
        <f>IF(N1056="základní",J1056,0)</f>
        <v>0</v>
      </c>
      <c r="BF1056" s="140">
        <f>IF(N1056="snížená",J1056,0)</f>
        <v>0</v>
      </c>
      <c r="BG1056" s="140">
        <f>IF(N1056="zákl. přenesená",J1056,0)</f>
        <v>0</v>
      </c>
      <c r="BH1056" s="140">
        <f>IF(N1056="sníž. přenesená",J1056,0)</f>
        <v>0</v>
      </c>
      <c r="BI1056" s="140">
        <f>IF(N1056="nulová",J1056,0)</f>
        <v>0</v>
      </c>
      <c r="BJ1056" s="18" t="s">
        <v>79</v>
      </c>
      <c r="BK1056" s="140">
        <f>ROUND(I1056*H1056,2)</f>
        <v>0</v>
      </c>
      <c r="BL1056" s="18" t="s">
        <v>299</v>
      </c>
      <c r="BM1056" s="139" t="s">
        <v>1564</v>
      </c>
    </row>
    <row r="1057" spans="2:65" s="1" customFormat="1" ht="11.25">
      <c r="B1057" s="33"/>
      <c r="D1057" s="146" t="s">
        <v>209</v>
      </c>
      <c r="F1057" s="147" t="s">
        <v>1565</v>
      </c>
      <c r="I1057" s="148"/>
      <c r="L1057" s="33"/>
      <c r="M1057" s="149"/>
      <c r="T1057" s="54"/>
      <c r="AT1057" s="18" t="s">
        <v>209</v>
      </c>
      <c r="AU1057" s="18" t="s">
        <v>81</v>
      </c>
    </row>
    <row r="1058" spans="2:65" s="12" customFormat="1" ht="11.25">
      <c r="B1058" s="150"/>
      <c r="D1058" s="151" t="s">
        <v>211</v>
      </c>
      <c r="E1058" s="152" t="s">
        <v>19</v>
      </c>
      <c r="F1058" s="153" t="s">
        <v>1566</v>
      </c>
      <c r="H1058" s="152" t="s">
        <v>19</v>
      </c>
      <c r="I1058" s="154"/>
      <c r="L1058" s="150"/>
      <c r="M1058" s="155"/>
      <c r="T1058" s="156"/>
      <c r="AT1058" s="152" t="s">
        <v>211</v>
      </c>
      <c r="AU1058" s="152" t="s">
        <v>81</v>
      </c>
      <c r="AV1058" s="12" t="s">
        <v>79</v>
      </c>
      <c r="AW1058" s="12" t="s">
        <v>33</v>
      </c>
      <c r="AX1058" s="12" t="s">
        <v>72</v>
      </c>
      <c r="AY1058" s="152" t="s">
        <v>125</v>
      </c>
    </row>
    <row r="1059" spans="2:65" s="13" customFormat="1" ht="11.25">
      <c r="B1059" s="157"/>
      <c r="D1059" s="151" t="s">
        <v>211</v>
      </c>
      <c r="E1059" s="158" t="s">
        <v>19</v>
      </c>
      <c r="F1059" s="159" t="s">
        <v>1177</v>
      </c>
      <c r="H1059" s="160">
        <v>55.121000000000002</v>
      </c>
      <c r="I1059" s="161"/>
      <c r="L1059" s="157"/>
      <c r="M1059" s="162"/>
      <c r="T1059" s="163"/>
      <c r="AT1059" s="158" t="s">
        <v>211</v>
      </c>
      <c r="AU1059" s="158" t="s">
        <v>81</v>
      </c>
      <c r="AV1059" s="13" t="s">
        <v>81</v>
      </c>
      <c r="AW1059" s="13" t="s">
        <v>33</v>
      </c>
      <c r="AX1059" s="13" t="s">
        <v>72</v>
      </c>
      <c r="AY1059" s="158" t="s">
        <v>125</v>
      </c>
    </row>
    <row r="1060" spans="2:65" s="13" customFormat="1" ht="11.25">
      <c r="B1060" s="157"/>
      <c r="D1060" s="151" t="s">
        <v>211</v>
      </c>
      <c r="E1060" s="158" t="s">
        <v>19</v>
      </c>
      <c r="F1060" s="159" t="s">
        <v>1178</v>
      </c>
      <c r="H1060" s="160">
        <v>18.655999999999999</v>
      </c>
      <c r="I1060" s="161"/>
      <c r="L1060" s="157"/>
      <c r="M1060" s="162"/>
      <c r="T1060" s="163"/>
      <c r="AT1060" s="158" t="s">
        <v>211</v>
      </c>
      <c r="AU1060" s="158" t="s">
        <v>81</v>
      </c>
      <c r="AV1060" s="13" t="s">
        <v>81</v>
      </c>
      <c r="AW1060" s="13" t="s">
        <v>33</v>
      </c>
      <c r="AX1060" s="13" t="s">
        <v>72</v>
      </c>
      <c r="AY1060" s="158" t="s">
        <v>125</v>
      </c>
    </row>
    <row r="1061" spans="2:65" s="13" customFormat="1" ht="11.25">
      <c r="B1061" s="157"/>
      <c r="D1061" s="151" t="s">
        <v>211</v>
      </c>
      <c r="E1061" s="158" t="s">
        <v>19</v>
      </c>
      <c r="F1061" s="159" t="s">
        <v>1179</v>
      </c>
      <c r="H1061" s="160">
        <v>8.31</v>
      </c>
      <c r="I1061" s="161"/>
      <c r="L1061" s="157"/>
      <c r="M1061" s="162"/>
      <c r="T1061" s="163"/>
      <c r="AT1061" s="158" t="s">
        <v>211</v>
      </c>
      <c r="AU1061" s="158" t="s">
        <v>81</v>
      </c>
      <c r="AV1061" s="13" t="s">
        <v>81</v>
      </c>
      <c r="AW1061" s="13" t="s">
        <v>33</v>
      </c>
      <c r="AX1061" s="13" t="s">
        <v>72</v>
      </c>
      <c r="AY1061" s="158" t="s">
        <v>125</v>
      </c>
    </row>
    <row r="1062" spans="2:65" s="14" customFormat="1" ht="11.25">
      <c r="B1062" s="164"/>
      <c r="D1062" s="151" t="s">
        <v>211</v>
      </c>
      <c r="E1062" s="165" t="s">
        <v>19</v>
      </c>
      <c r="F1062" s="166" t="s">
        <v>229</v>
      </c>
      <c r="H1062" s="167">
        <v>82.087000000000003</v>
      </c>
      <c r="I1062" s="168"/>
      <c r="L1062" s="164"/>
      <c r="M1062" s="169"/>
      <c r="T1062" s="170"/>
      <c r="AT1062" s="165" t="s">
        <v>211</v>
      </c>
      <c r="AU1062" s="165" t="s">
        <v>81</v>
      </c>
      <c r="AV1062" s="14" t="s">
        <v>143</v>
      </c>
      <c r="AW1062" s="14" t="s">
        <v>33</v>
      </c>
      <c r="AX1062" s="14" t="s">
        <v>79</v>
      </c>
      <c r="AY1062" s="165" t="s">
        <v>125</v>
      </c>
    </row>
    <row r="1063" spans="2:65" s="1" customFormat="1" ht="16.5" customHeight="1">
      <c r="B1063" s="33"/>
      <c r="C1063" s="128" t="s">
        <v>1567</v>
      </c>
      <c r="D1063" s="128" t="s">
        <v>128</v>
      </c>
      <c r="E1063" s="129" t="s">
        <v>1568</v>
      </c>
      <c r="F1063" s="130" t="s">
        <v>1569</v>
      </c>
      <c r="G1063" s="131" t="s">
        <v>206</v>
      </c>
      <c r="H1063" s="132">
        <v>16.512</v>
      </c>
      <c r="I1063" s="133"/>
      <c r="J1063" s="134">
        <f>ROUND(I1063*H1063,2)</f>
        <v>0</v>
      </c>
      <c r="K1063" s="130" t="s">
        <v>207</v>
      </c>
      <c r="L1063" s="33"/>
      <c r="M1063" s="135" t="s">
        <v>19</v>
      </c>
      <c r="N1063" s="136" t="s">
        <v>43</v>
      </c>
      <c r="P1063" s="137">
        <f>O1063*H1063</f>
        <v>0</v>
      </c>
      <c r="Q1063" s="137">
        <v>1.3999999999999999E-4</v>
      </c>
      <c r="R1063" s="137">
        <f>Q1063*H1063</f>
        <v>2.31168E-3</v>
      </c>
      <c r="S1063" s="137">
        <v>0</v>
      </c>
      <c r="T1063" s="138">
        <f>S1063*H1063</f>
        <v>0</v>
      </c>
      <c r="AR1063" s="139" t="s">
        <v>299</v>
      </c>
      <c r="AT1063" s="139" t="s">
        <v>128</v>
      </c>
      <c r="AU1063" s="139" t="s">
        <v>81</v>
      </c>
      <c r="AY1063" s="18" t="s">
        <v>125</v>
      </c>
      <c r="BE1063" s="140">
        <f>IF(N1063="základní",J1063,0)</f>
        <v>0</v>
      </c>
      <c r="BF1063" s="140">
        <f>IF(N1063="snížená",J1063,0)</f>
        <v>0</v>
      </c>
      <c r="BG1063" s="140">
        <f>IF(N1063="zákl. přenesená",J1063,0)</f>
        <v>0</v>
      </c>
      <c r="BH1063" s="140">
        <f>IF(N1063="sníž. přenesená",J1063,0)</f>
        <v>0</v>
      </c>
      <c r="BI1063" s="140">
        <f>IF(N1063="nulová",J1063,0)</f>
        <v>0</v>
      </c>
      <c r="BJ1063" s="18" t="s">
        <v>79</v>
      </c>
      <c r="BK1063" s="140">
        <f>ROUND(I1063*H1063,2)</f>
        <v>0</v>
      </c>
      <c r="BL1063" s="18" t="s">
        <v>299</v>
      </c>
      <c r="BM1063" s="139" t="s">
        <v>1570</v>
      </c>
    </row>
    <row r="1064" spans="2:65" s="1" customFormat="1" ht="11.25">
      <c r="B1064" s="33"/>
      <c r="D1064" s="146" t="s">
        <v>209</v>
      </c>
      <c r="F1064" s="147" t="s">
        <v>1571</v>
      </c>
      <c r="I1064" s="148"/>
      <c r="L1064" s="33"/>
      <c r="M1064" s="149"/>
      <c r="T1064" s="54"/>
      <c r="AT1064" s="18" t="s">
        <v>209</v>
      </c>
      <c r="AU1064" s="18" t="s">
        <v>81</v>
      </c>
    </row>
    <row r="1065" spans="2:65" s="12" customFormat="1" ht="11.25">
      <c r="B1065" s="150"/>
      <c r="D1065" s="151" t="s">
        <v>211</v>
      </c>
      <c r="E1065" s="152" t="s">
        <v>19</v>
      </c>
      <c r="F1065" s="153" t="s">
        <v>1572</v>
      </c>
      <c r="H1065" s="152" t="s">
        <v>19</v>
      </c>
      <c r="I1065" s="154"/>
      <c r="L1065" s="150"/>
      <c r="M1065" s="155"/>
      <c r="T1065" s="156"/>
      <c r="AT1065" s="152" t="s">
        <v>211</v>
      </c>
      <c r="AU1065" s="152" t="s">
        <v>81</v>
      </c>
      <c r="AV1065" s="12" t="s">
        <v>79</v>
      </c>
      <c r="AW1065" s="12" t="s">
        <v>33</v>
      </c>
      <c r="AX1065" s="12" t="s">
        <v>72</v>
      </c>
      <c r="AY1065" s="152" t="s">
        <v>125</v>
      </c>
    </row>
    <row r="1066" spans="2:65" s="12" customFormat="1" ht="11.25">
      <c r="B1066" s="150"/>
      <c r="D1066" s="151" t="s">
        <v>211</v>
      </c>
      <c r="E1066" s="152" t="s">
        <v>19</v>
      </c>
      <c r="F1066" s="153" t="s">
        <v>333</v>
      </c>
      <c r="H1066" s="152" t="s">
        <v>19</v>
      </c>
      <c r="I1066" s="154"/>
      <c r="L1066" s="150"/>
      <c r="M1066" s="155"/>
      <c r="T1066" s="156"/>
      <c r="AT1066" s="152" t="s">
        <v>211</v>
      </c>
      <c r="AU1066" s="152" t="s">
        <v>81</v>
      </c>
      <c r="AV1066" s="12" t="s">
        <v>79</v>
      </c>
      <c r="AW1066" s="12" t="s">
        <v>33</v>
      </c>
      <c r="AX1066" s="12" t="s">
        <v>72</v>
      </c>
      <c r="AY1066" s="152" t="s">
        <v>125</v>
      </c>
    </row>
    <row r="1067" spans="2:65" s="13" customFormat="1" ht="11.25">
      <c r="B1067" s="157"/>
      <c r="D1067" s="151" t="s">
        <v>211</v>
      </c>
      <c r="E1067" s="158" t="s">
        <v>19</v>
      </c>
      <c r="F1067" s="159" t="s">
        <v>1573</v>
      </c>
      <c r="H1067" s="160">
        <v>16.512</v>
      </c>
      <c r="I1067" s="161"/>
      <c r="L1067" s="157"/>
      <c r="M1067" s="162"/>
      <c r="T1067" s="163"/>
      <c r="AT1067" s="158" t="s">
        <v>211</v>
      </c>
      <c r="AU1067" s="158" t="s">
        <v>81</v>
      </c>
      <c r="AV1067" s="13" t="s">
        <v>81</v>
      </c>
      <c r="AW1067" s="13" t="s">
        <v>33</v>
      </c>
      <c r="AX1067" s="13" t="s">
        <v>79</v>
      </c>
      <c r="AY1067" s="158" t="s">
        <v>125</v>
      </c>
    </row>
    <row r="1068" spans="2:65" s="1" customFormat="1" ht="16.5" customHeight="1">
      <c r="B1068" s="33"/>
      <c r="C1068" s="128" t="s">
        <v>1574</v>
      </c>
      <c r="D1068" s="128" t="s">
        <v>128</v>
      </c>
      <c r="E1068" s="129" t="s">
        <v>1575</v>
      </c>
      <c r="F1068" s="130" t="s">
        <v>1576</v>
      </c>
      <c r="G1068" s="131" t="s">
        <v>206</v>
      </c>
      <c r="H1068" s="132">
        <v>8.7149999999999999</v>
      </c>
      <c r="I1068" s="133"/>
      <c r="J1068" s="134">
        <f>ROUND(I1068*H1068,2)</f>
        <v>0</v>
      </c>
      <c r="K1068" s="130" t="s">
        <v>207</v>
      </c>
      <c r="L1068" s="33"/>
      <c r="M1068" s="135" t="s">
        <v>19</v>
      </c>
      <c r="N1068" s="136" t="s">
        <v>43</v>
      </c>
      <c r="P1068" s="137">
        <f>O1068*H1068</f>
        <v>0</v>
      </c>
      <c r="Q1068" s="137">
        <v>1.2E-4</v>
      </c>
      <c r="R1068" s="137">
        <f>Q1068*H1068</f>
        <v>1.0457999999999999E-3</v>
      </c>
      <c r="S1068" s="137">
        <v>0</v>
      </c>
      <c r="T1068" s="138">
        <f>S1068*H1068</f>
        <v>0</v>
      </c>
      <c r="AR1068" s="139" t="s">
        <v>299</v>
      </c>
      <c r="AT1068" s="139" t="s">
        <v>128</v>
      </c>
      <c r="AU1068" s="139" t="s">
        <v>81</v>
      </c>
      <c r="AY1068" s="18" t="s">
        <v>125</v>
      </c>
      <c r="BE1068" s="140">
        <f>IF(N1068="základní",J1068,0)</f>
        <v>0</v>
      </c>
      <c r="BF1068" s="140">
        <f>IF(N1068="snížená",J1068,0)</f>
        <v>0</v>
      </c>
      <c r="BG1068" s="140">
        <f>IF(N1068="zákl. přenesená",J1068,0)</f>
        <v>0</v>
      </c>
      <c r="BH1068" s="140">
        <f>IF(N1068="sníž. přenesená",J1068,0)</f>
        <v>0</v>
      </c>
      <c r="BI1068" s="140">
        <f>IF(N1068="nulová",J1068,0)</f>
        <v>0</v>
      </c>
      <c r="BJ1068" s="18" t="s">
        <v>79</v>
      </c>
      <c r="BK1068" s="140">
        <f>ROUND(I1068*H1068,2)</f>
        <v>0</v>
      </c>
      <c r="BL1068" s="18" t="s">
        <v>299</v>
      </c>
      <c r="BM1068" s="139" t="s">
        <v>1577</v>
      </c>
    </row>
    <row r="1069" spans="2:65" s="1" customFormat="1" ht="11.25">
      <c r="B1069" s="33"/>
      <c r="D1069" s="146" t="s">
        <v>209</v>
      </c>
      <c r="F1069" s="147" t="s">
        <v>1578</v>
      </c>
      <c r="I1069" s="148"/>
      <c r="L1069" s="33"/>
      <c r="M1069" s="149"/>
      <c r="T1069" s="54"/>
      <c r="AT1069" s="18" t="s">
        <v>209</v>
      </c>
      <c r="AU1069" s="18" t="s">
        <v>81</v>
      </c>
    </row>
    <row r="1070" spans="2:65" s="12" customFormat="1" ht="11.25">
      <c r="B1070" s="150"/>
      <c r="D1070" s="151" t="s">
        <v>211</v>
      </c>
      <c r="E1070" s="152" t="s">
        <v>19</v>
      </c>
      <c r="F1070" s="153" t="s">
        <v>1579</v>
      </c>
      <c r="H1070" s="152" t="s">
        <v>19</v>
      </c>
      <c r="I1070" s="154"/>
      <c r="L1070" s="150"/>
      <c r="M1070" s="155"/>
      <c r="T1070" s="156"/>
      <c r="AT1070" s="152" t="s">
        <v>211</v>
      </c>
      <c r="AU1070" s="152" t="s">
        <v>81</v>
      </c>
      <c r="AV1070" s="12" t="s">
        <v>79</v>
      </c>
      <c r="AW1070" s="12" t="s">
        <v>33</v>
      </c>
      <c r="AX1070" s="12" t="s">
        <v>72</v>
      </c>
      <c r="AY1070" s="152" t="s">
        <v>125</v>
      </c>
    </row>
    <row r="1071" spans="2:65" s="13" customFormat="1" ht="11.25">
      <c r="B1071" s="157"/>
      <c r="D1071" s="151" t="s">
        <v>211</v>
      </c>
      <c r="E1071" s="158" t="s">
        <v>19</v>
      </c>
      <c r="F1071" s="159" t="s">
        <v>1580</v>
      </c>
      <c r="H1071" s="160">
        <v>3.84</v>
      </c>
      <c r="I1071" s="161"/>
      <c r="L1071" s="157"/>
      <c r="M1071" s="162"/>
      <c r="T1071" s="163"/>
      <c r="AT1071" s="158" t="s">
        <v>211</v>
      </c>
      <c r="AU1071" s="158" t="s">
        <v>81</v>
      </c>
      <c r="AV1071" s="13" t="s">
        <v>81</v>
      </c>
      <c r="AW1071" s="13" t="s">
        <v>33</v>
      </c>
      <c r="AX1071" s="13" t="s">
        <v>72</v>
      </c>
      <c r="AY1071" s="158" t="s">
        <v>125</v>
      </c>
    </row>
    <row r="1072" spans="2:65" s="12" customFormat="1" ht="11.25">
      <c r="B1072" s="150"/>
      <c r="D1072" s="151" t="s">
        <v>211</v>
      </c>
      <c r="E1072" s="152" t="s">
        <v>19</v>
      </c>
      <c r="F1072" s="153" t="s">
        <v>1581</v>
      </c>
      <c r="H1072" s="152" t="s">
        <v>19</v>
      </c>
      <c r="I1072" s="154"/>
      <c r="L1072" s="150"/>
      <c r="M1072" s="155"/>
      <c r="T1072" s="156"/>
      <c r="AT1072" s="152" t="s">
        <v>211</v>
      </c>
      <c r="AU1072" s="152" t="s">
        <v>81</v>
      </c>
      <c r="AV1072" s="12" t="s">
        <v>79</v>
      </c>
      <c r="AW1072" s="12" t="s">
        <v>33</v>
      </c>
      <c r="AX1072" s="12" t="s">
        <v>72</v>
      </c>
      <c r="AY1072" s="152" t="s">
        <v>125</v>
      </c>
    </row>
    <row r="1073" spans="2:65" s="13" customFormat="1" ht="11.25">
      <c r="B1073" s="157"/>
      <c r="D1073" s="151" t="s">
        <v>211</v>
      </c>
      <c r="E1073" s="158" t="s">
        <v>19</v>
      </c>
      <c r="F1073" s="159" t="s">
        <v>1582</v>
      </c>
      <c r="H1073" s="160">
        <v>1.2</v>
      </c>
      <c r="I1073" s="161"/>
      <c r="L1073" s="157"/>
      <c r="M1073" s="162"/>
      <c r="T1073" s="163"/>
      <c r="AT1073" s="158" t="s">
        <v>211</v>
      </c>
      <c r="AU1073" s="158" t="s">
        <v>81</v>
      </c>
      <c r="AV1073" s="13" t="s">
        <v>81</v>
      </c>
      <c r="AW1073" s="13" t="s">
        <v>33</v>
      </c>
      <c r="AX1073" s="13" t="s">
        <v>72</v>
      </c>
      <c r="AY1073" s="158" t="s">
        <v>125</v>
      </c>
    </row>
    <row r="1074" spans="2:65" s="12" customFormat="1" ht="11.25">
      <c r="B1074" s="150"/>
      <c r="D1074" s="151" t="s">
        <v>211</v>
      </c>
      <c r="E1074" s="152" t="s">
        <v>19</v>
      </c>
      <c r="F1074" s="153" t="s">
        <v>732</v>
      </c>
      <c r="H1074" s="152" t="s">
        <v>19</v>
      </c>
      <c r="I1074" s="154"/>
      <c r="L1074" s="150"/>
      <c r="M1074" s="155"/>
      <c r="T1074" s="156"/>
      <c r="AT1074" s="152" t="s">
        <v>211</v>
      </c>
      <c r="AU1074" s="152" t="s">
        <v>81</v>
      </c>
      <c r="AV1074" s="12" t="s">
        <v>79</v>
      </c>
      <c r="AW1074" s="12" t="s">
        <v>33</v>
      </c>
      <c r="AX1074" s="12" t="s">
        <v>72</v>
      </c>
      <c r="AY1074" s="152" t="s">
        <v>125</v>
      </c>
    </row>
    <row r="1075" spans="2:65" s="13" customFormat="1" ht="11.25">
      <c r="B1075" s="157"/>
      <c r="D1075" s="151" t="s">
        <v>211</v>
      </c>
      <c r="E1075" s="158" t="s">
        <v>19</v>
      </c>
      <c r="F1075" s="159" t="s">
        <v>1583</v>
      </c>
      <c r="H1075" s="160">
        <v>3.6749999999999998</v>
      </c>
      <c r="I1075" s="161"/>
      <c r="L1075" s="157"/>
      <c r="M1075" s="162"/>
      <c r="T1075" s="163"/>
      <c r="AT1075" s="158" t="s">
        <v>211</v>
      </c>
      <c r="AU1075" s="158" t="s">
        <v>81</v>
      </c>
      <c r="AV1075" s="13" t="s">
        <v>81</v>
      </c>
      <c r="AW1075" s="13" t="s">
        <v>33</v>
      </c>
      <c r="AX1075" s="13" t="s">
        <v>72</v>
      </c>
      <c r="AY1075" s="158" t="s">
        <v>125</v>
      </c>
    </row>
    <row r="1076" spans="2:65" s="14" customFormat="1" ht="11.25">
      <c r="B1076" s="164"/>
      <c r="D1076" s="151" t="s">
        <v>211</v>
      </c>
      <c r="E1076" s="165" t="s">
        <v>19</v>
      </c>
      <c r="F1076" s="166" t="s">
        <v>229</v>
      </c>
      <c r="H1076" s="167">
        <v>8.7149999999999999</v>
      </c>
      <c r="I1076" s="168"/>
      <c r="L1076" s="164"/>
      <c r="M1076" s="169"/>
      <c r="T1076" s="170"/>
      <c r="AT1076" s="165" t="s">
        <v>211</v>
      </c>
      <c r="AU1076" s="165" t="s">
        <v>81</v>
      </c>
      <c r="AV1076" s="14" t="s">
        <v>143</v>
      </c>
      <c r="AW1076" s="14" t="s">
        <v>33</v>
      </c>
      <c r="AX1076" s="14" t="s">
        <v>79</v>
      </c>
      <c r="AY1076" s="165" t="s">
        <v>125</v>
      </c>
    </row>
    <row r="1077" spans="2:65" s="1" customFormat="1" ht="16.5" customHeight="1">
      <c r="B1077" s="33"/>
      <c r="C1077" s="128" t="s">
        <v>1584</v>
      </c>
      <c r="D1077" s="128" t="s">
        <v>128</v>
      </c>
      <c r="E1077" s="129" t="s">
        <v>1585</v>
      </c>
      <c r="F1077" s="130" t="s">
        <v>1586</v>
      </c>
      <c r="G1077" s="131" t="s">
        <v>206</v>
      </c>
      <c r="H1077" s="132">
        <v>8.7149999999999999</v>
      </c>
      <c r="I1077" s="133"/>
      <c r="J1077" s="134">
        <f>ROUND(I1077*H1077,2)</f>
        <v>0</v>
      </c>
      <c r="K1077" s="130" t="s">
        <v>207</v>
      </c>
      <c r="L1077" s="33"/>
      <c r="M1077" s="135" t="s">
        <v>19</v>
      </c>
      <c r="N1077" s="136" t="s">
        <v>43</v>
      </c>
      <c r="P1077" s="137">
        <f>O1077*H1077</f>
        <v>0</v>
      </c>
      <c r="Q1077" s="137">
        <v>1.2E-4</v>
      </c>
      <c r="R1077" s="137">
        <f>Q1077*H1077</f>
        <v>1.0457999999999999E-3</v>
      </c>
      <c r="S1077" s="137">
        <v>0</v>
      </c>
      <c r="T1077" s="138">
        <f>S1077*H1077</f>
        <v>0</v>
      </c>
      <c r="AR1077" s="139" t="s">
        <v>299</v>
      </c>
      <c r="AT1077" s="139" t="s">
        <v>128</v>
      </c>
      <c r="AU1077" s="139" t="s">
        <v>81</v>
      </c>
      <c r="AY1077" s="18" t="s">
        <v>125</v>
      </c>
      <c r="BE1077" s="140">
        <f>IF(N1077="základní",J1077,0)</f>
        <v>0</v>
      </c>
      <c r="BF1077" s="140">
        <f>IF(N1077="snížená",J1077,0)</f>
        <v>0</v>
      </c>
      <c r="BG1077" s="140">
        <f>IF(N1077="zákl. přenesená",J1077,0)</f>
        <v>0</v>
      </c>
      <c r="BH1077" s="140">
        <f>IF(N1077="sníž. přenesená",J1077,0)</f>
        <v>0</v>
      </c>
      <c r="BI1077" s="140">
        <f>IF(N1077="nulová",J1077,0)</f>
        <v>0</v>
      </c>
      <c r="BJ1077" s="18" t="s">
        <v>79</v>
      </c>
      <c r="BK1077" s="140">
        <f>ROUND(I1077*H1077,2)</f>
        <v>0</v>
      </c>
      <c r="BL1077" s="18" t="s">
        <v>299</v>
      </c>
      <c r="BM1077" s="139" t="s">
        <v>1587</v>
      </c>
    </row>
    <row r="1078" spans="2:65" s="1" customFormat="1" ht="11.25">
      <c r="B1078" s="33"/>
      <c r="D1078" s="146" t="s">
        <v>209</v>
      </c>
      <c r="F1078" s="147" t="s">
        <v>1588</v>
      </c>
      <c r="I1078" s="148"/>
      <c r="L1078" s="33"/>
      <c r="M1078" s="149"/>
      <c r="T1078" s="54"/>
      <c r="AT1078" s="18" t="s">
        <v>209</v>
      </c>
      <c r="AU1078" s="18" t="s">
        <v>81</v>
      </c>
    </row>
    <row r="1079" spans="2:65" s="11" customFormat="1" ht="22.9" customHeight="1">
      <c r="B1079" s="116"/>
      <c r="D1079" s="117" t="s">
        <v>71</v>
      </c>
      <c r="E1079" s="126" t="s">
        <v>1589</v>
      </c>
      <c r="F1079" s="126" t="s">
        <v>1590</v>
      </c>
      <c r="I1079" s="119"/>
      <c r="J1079" s="127">
        <f>BK1079</f>
        <v>0</v>
      </c>
      <c r="L1079" s="116"/>
      <c r="M1079" s="121"/>
      <c r="P1079" s="122">
        <f>SUM(P1080:P1148)</f>
        <v>0</v>
      </c>
      <c r="R1079" s="122">
        <f>SUM(R1080:R1148)</f>
        <v>0.2349097</v>
      </c>
      <c r="T1079" s="123">
        <f>SUM(T1080:T1148)</f>
        <v>1.4577749999999999E-2</v>
      </c>
      <c r="AR1079" s="117" t="s">
        <v>81</v>
      </c>
      <c r="AT1079" s="124" t="s">
        <v>71</v>
      </c>
      <c r="AU1079" s="124" t="s">
        <v>79</v>
      </c>
      <c r="AY1079" s="117" t="s">
        <v>125</v>
      </c>
      <c r="BK1079" s="125">
        <f>SUM(BK1080:BK1148)</f>
        <v>0</v>
      </c>
    </row>
    <row r="1080" spans="2:65" s="1" customFormat="1" ht="16.5" customHeight="1">
      <c r="B1080" s="33"/>
      <c r="C1080" s="128" t="s">
        <v>1591</v>
      </c>
      <c r="D1080" s="128" t="s">
        <v>128</v>
      </c>
      <c r="E1080" s="129" t="s">
        <v>1592</v>
      </c>
      <c r="F1080" s="130" t="s">
        <v>1593</v>
      </c>
      <c r="G1080" s="131" t="s">
        <v>206</v>
      </c>
      <c r="H1080" s="132">
        <v>47.024999999999999</v>
      </c>
      <c r="I1080" s="133"/>
      <c r="J1080" s="134">
        <f>ROUND(I1080*H1080,2)</f>
        <v>0</v>
      </c>
      <c r="K1080" s="130" t="s">
        <v>207</v>
      </c>
      <c r="L1080" s="33"/>
      <c r="M1080" s="135" t="s">
        <v>19</v>
      </c>
      <c r="N1080" s="136" t="s">
        <v>43</v>
      </c>
      <c r="P1080" s="137">
        <f>O1080*H1080</f>
        <v>0</v>
      </c>
      <c r="Q1080" s="137">
        <v>1E-3</v>
      </c>
      <c r="R1080" s="137">
        <f>Q1080*H1080</f>
        <v>4.7024999999999997E-2</v>
      </c>
      <c r="S1080" s="137">
        <v>3.1E-4</v>
      </c>
      <c r="T1080" s="138">
        <f>S1080*H1080</f>
        <v>1.4577749999999999E-2</v>
      </c>
      <c r="AR1080" s="139" t="s">
        <v>299</v>
      </c>
      <c r="AT1080" s="139" t="s">
        <v>128</v>
      </c>
      <c r="AU1080" s="139" t="s">
        <v>81</v>
      </c>
      <c r="AY1080" s="18" t="s">
        <v>125</v>
      </c>
      <c r="BE1080" s="140">
        <f>IF(N1080="základní",J1080,0)</f>
        <v>0</v>
      </c>
      <c r="BF1080" s="140">
        <f>IF(N1080="snížená",J1080,0)</f>
        <v>0</v>
      </c>
      <c r="BG1080" s="140">
        <f>IF(N1080="zákl. přenesená",J1080,0)</f>
        <v>0</v>
      </c>
      <c r="BH1080" s="140">
        <f>IF(N1080="sníž. přenesená",J1080,0)</f>
        <v>0</v>
      </c>
      <c r="BI1080" s="140">
        <f>IF(N1080="nulová",J1080,0)</f>
        <v>0</v>
      </c>
      <c r="BJ1080" s="18" t="s">
        <v>79</v>
      </c>
      <c r="BK1080" s="140">
        <f>ROUND(I1080*H1080,2)</f>
        <v>0</v>
      </c>
      <c r="BL1080" s="18" t="s">
        <v>299</v>
      </c>
      <c r="BM1080" s="139" t="s">
        <v>1594</v>
      </c>
    </row>
    <row r="1081" spans="2:65" s="1" customFormat="1" ht="11.25">
      <c r="B1081" s="33"/>
      <c r="D1081" s="146" t="s">
        <v>209</v>
      </c>
      <c r="F1081" s="147" t="s">
        <v>1595</v>
      </c>
      <c r="I1081" s="148"/>
      <c r="L1081" s="33"/>
      <c r="M1081" s="149"/>
      <c r="T1081" s="54"/>
      <c r="AT1081" s="18" t="s">
        <v>209</v>
      </c>
      <c r="AU1081" s="18" t="s">
        <v>81</v>
      </c>
    </row>
    <row r="1082" spans="2:65" s="12" customFormat="1" ht="11.25">
      <c r="B1082" s="150"/>
      <c r="D1082" s="151" t="s">
        <v>211</v>
      </c>
      <c r="E1082" s="152" t="s">
        <v>19</v>
      </c>
      <c r="F1082" s="153" t="s">
        <v>1596</v>
      </c>
      <c r="H1082" s="152" t="s">
        <v>19</v>
      </c>
      <c r="I1082" s="154"/>
      <c r="L1082" s="150"/>
      <c r="M1082" s="155"/>
      <c r="T1082" s="156"/>
      <c r="AT1082" s="152" t="s">
        <v>211</v>
      </c>
      <c r="AU1082" s="152" t="s">
        <v>81</v>
      </c>
      <c r="AV1082" s="12" t="s">
        <v>79</v>
      </c>
      <c r="AW1082" s="12" t="s">
        <v>33</v>
      </c>
      <c r="AX1082" s="12" t="s">
        <v>72</v>
      </c>
      <c r="AY1082" s="152" t="s">
        <v>125</v>
      </c>
    </row>
    <row r="1083" spans="2:65" s="13" customFormat="1" ht="11.25">
      <c r="B1083" s="157"/>
      <c r="D1083" s="151" t="s">
        <v>211</v>
      </c>
      <c r="E1083" s="158" t="s">
        <v>19</v>
      </c>
      <c r="F1083" s="159" t="s">
        <v>1597</v>
      </c>
      <c r="H1083" s="160">
        <v>23.805</v>
      </c>
      <c r="I1083" s="161"/>
      <c r="L1083" s="157"/>
      <c r="M1083" s="162"/>
      <c r="T1083" s="163"/>
      <c r="AT1083" s="158" t="s">
        <v>211</v>
      </c>
      <c r="AU1083" s="158" t="s">
        <v>81</v>
      </c>
      <c r="AV1083" s="13" t="s">
        <v>81</v>
      </c>
      <c r="AW1083" s="13" t="s">
        <v>33</v>
      </c>
      <c r="AX1083" s="13" t="s">
        <v>72</v>
      </c>
      <c r="AY1083" s="158" t="s">
        <v>125</v>
      </c>
    </row>
    <row r="1084" spans="2:65" s="13" customFormat="1" ht="11.25">
      <c r="B1084" s="157"/>
      <c r="D1084" s="151" t="s">
        <v>211</v>
      </c>
      <c r="E1084" s="158" t="s">
        <v>19</v>
      </c>
      <c r="F1084" s="159" t="s">
        <v>1598</v>
      </c>
      <c r="H1084" s="160">
        <v>13.5</v>
      </c>
      <c r="I1084" s="161"/>
      <c r="L1084" s="157"/>
      <c r="M1084" s="162"/>
      <c r="T1084" s="163"/>
      <c r="AT1084" s="158" t="s">
        <v>211</v>
      </c>
      <c r="AU1084" s="158" t="s">
        <v>81</v>
      </c>
      <c r="AV1084" s="13" t="s">
        <v>81</v>
      </c>
      <c r="AW1084" s="13" t="s">
        <v>33</v>
      </c>
      <c r="AX1084" s="13" t="s">
        <v>72</v>
      </c>
      <c r="AY1084" s="158" t="s">
        <v>125</v>
      </c>
    </row>
    <row r="1085" spans="2:65" s="13" customFormat="1" ht="11.25">
      <c r="B1085" s="157"/>
      <c r="D1085" s="151" t="s">
        <v>211</v>
      </c>
      <c r="E1085" s="158" t="s">
        <v>19</v>
      </c>
      <c r="F1085" s="159" t="s">
        <v>1599</v>
      </c>
      <c r="H1085" s="160">
        <v>-1.89</v>
      </c>
      <c r="I1085" s="161"/>
      <c r="L1085" s="157"/>
      <c r="M1085" s="162"/>
      <c r="T1085" s="163"/>
      <c r="AT1085" s="158" t="s">
        <v>211</v>
      </c>
      <c r="AU1085" s="158" t="s">
        <v>81</v>
      </c>
      <c r="AV1085" s="13" t="s">
        <v>81</v>
      </c>
      <c r="AW1085" s="13" t="s">
        <v>33</v>
      </c>
      <c r="AX1085" s="13" t="s">
        <v>72</v>
      </c>
      <c r="AY1085" s="158" t="s">
        <v>125</v>
      </c>
    </row>
    <row r="1086" spans="2:65" s="13" customFormat="1" ht="11.25">
      <c r="B1086" s="157"/>
      <c r="D1086" s="151" t="s">
        <v>211</v>
      </c>
      <c r="E1086" s="158" t="s">
        <v>19</v>
      </c>
      <c r="F1086" s="159" t="s">
        <v>1600</v>
      </c>
      <c r="H1086" s="160">
        <v>12.824999999999999</v>
      </c>
      <c r="I1086" s="161"/>
      <c r="L1086" s="157"/>
      <c r="M1086" s="162"/>
      <c r="T1086" s="163"/>
      <c r="AT1086" s="158" t="s">
        <v>211</v>
      </c>
      <c r="AU1086" s="158" t="s">
        <v>81</v>
      </c>
      <c r="AV1086" s="13" t="s">
        <v>81</v>
      </c>
      <c r="AW1086" s="13" t="s">
        <v>33</v>
      </c>
      <c r="AX1086" s="13" t="s">
        <v>72</v>
      </c>
      <c r="AY1086" s="158" t="s">
        <v>125</v>
      </c>
    </row>
    <row r="1087" spans="2:65" s="13" customFormat="1" ht="11.25">
      <c r="B1087" s="157"/>
      <c r="D1087" s="151" t="s">
        <v>211</v>
      </c>
      <c r="E1087" s="158" t="s">
        <v>19</v>
      </c>
      <c r="F1087" s="159" t="s">
        <v>1601</v>
      </c>
      <c r="H1087" s="160">
        <v>-1.2150000000000001</v>
      </c>
      <c r="I1087" s="161"/>
      <c r="L1087" s="157"/>
      <c r="M1087" s="162"/>
      <c r="T1087" s="163"/>
      <c r="AT1087" s="158" t="s">
        <v>211</v>
      </c>
      <c r="AU1087" s="158" t="s">
        <v>81</v>
      </c>
      <c r="AV1087" s="13" t="s">
        <v>81</v>
      </c>
      <c r="AW1087" s="13" t="s">
        <v>33</v>
      </c>
      <c r="AX1087" s="13" t="s">
        <v>72</v>
      </c>
      <c r="AY1087" s="158" t="s">
        <v>125</v>
      </c>
    </row>
    <row r="1088" spans="2:65" s="14" customFormat="1" ht="11.25">
      <c r="B1088" s="164"/>
      <c r="D1088" s="151" t="s">
        <v>211</v>
      </c>
      <c r="E1088" s="165" t="s">
        <v>19</v>
      </c>
      <c r="F1088" s="166" t="s">
        <v>229</v>
      </c>
      <c r="H1088" s="167">
        <v>47.024999999999991</v>
      </c>
      <c r="I1088" s="168"/>
      <c r="L1088" s="164"/>
      <c r="M1088" s="169"/>
      <c r="T1088" s="170"/>
      <c r="AT1088" s="165" t="s">
        <v>211</v>
      </c>
      <c r="AU1088" s="165" t="s">
        <v>81</v>
      </c>
      <c r="AV1088" s="14" t="s">
        <v>143</v>
      </c>
      <c r="AW1088" s="14" t="s">
        <v>33</v>
      </c>
      <c r="AX1088" s="14" t="s">
        <v>79</v>
      </c>
      <c r="AY1088" s="165" t="s">
        <v>125</v>
      </c>
    </row>
    <row r="1089" spans="2:65" s="1" customFormat="1" ht="16.5" customHeight="1">
      <c r="B1089" s="33"/>
      <c r="C1089" s="128" t="s">
        <v>1602</v>
      </c>
      <c r="D1089" s="128" t="s">
        <v>128</v>
      </c>
      <c r="E1089" s="129" t="s">
        <v>1603</v>
      </c>
      <c r="F1089" s="130" t="s">
        <v>1604</v>
      </c>
      <c r="G1089" s="131" t="s">
        <v>206</v>
      </c>
      <c r="H1089" s="132">
        <v>408.44499999999999</v>
      </c>
      <c r="I1089" s="133"/>
      <c r="J1089" s="134">
        <f>ROUND(I1089*H1089,2)</f>
        <v>0</v>
      </c>
      <c r="K1089" s="130" t="s">
        <v>207</v>
      </c>
      <c r="L1089" s="33"/>
      <c r="M1089" s="135" t="s">
        <v>19</v>
      </c>
      <c r="N1089" s="136" t="s">
        <v>43</v>
      </c>
      <c r="P1089" s="137">
        <f>O1089*H1089</f>
        <v>0</v>
      </c>
      <c r="Q1089" s="137">
        <v>2.0000000000000001E-4</v>
      </c>
      <c r="R1089" s="137">
        <f>Q1089*H1089</f>
        <v>8.1688999999999998E-2</v>
      </c>
      <c r="S1089" s="137">
        <v>0</v>
      </c>
      <c r="T1089" s="138">
        <f>S1089*H1089</f>
        <v>0</v>
      </c>
      <c r="AR1089" s="139" t="s">
        <v>299</v>
      </c>
      <c r="AT1089" s="139" t="s">
        <v>128</v>
      </c>
      <c r="AU1089" s="139" t="s">
        <v>81</v>
      </c>
      <c r="AY1089" s="18" t="s">
        <v>125</v>
      </c>
      <c r="BE1089" s="140">
        <f>IF(N1089="základní",J1089,0)</f>
        <v>0</v>
      </c>
      <c r="BF1089" s="140">
        <f>IF(N1089="snížená",J1089,0)</f>
        <v>0</v>
      </c>
      <c r="BG1089" s="140">
        <f>IF(N1089="zákl. přenesená",J1089,0)</f>
        <v>0</v>
      </c>
      <c r="BH1089" s="140">
        <f>IF(N1089="sníž. přenesená",J1089,0)</f>
        <v>0</v>
      </c>
      <c r="BI1089" s="140">
        <f>IF(N1089="nulová",J1089,0)</f>
        <v>0</v>
      </c>
      <c r="BJ1089" s="18" t="s">
        <v>79</v>
      </c>
      <c r="BK1089" s="140">
        <f>ROUND(I1089*H1089,2)</f>
        <v>0</v>
      </c>
      <c r="BL1089" s="18" t="s">
        <v>299</v>
      </c>
      <c r="BM1089" s="139" t="s">
        <v>1605</v>
      </c>
    </row>
    <row r="1090" spans="2:65" s="1" customFormat="1" ht="11.25">
      <c r="B1090" s="33"/>
      <c r="D1090" s="146" t="s">
        <v>209</v>
      </c>
      <c r="F1090" s="147" t="s">
        <v>1606</v>
      </c>
      <c r="I1090" s="148"/>
      <c r="L1090" s="33"/>
      <c r="M1090" s="149"/>
      <c r="T1090" s="54"/>
      <c r="AT1090" s="18" t="s">
        <v>209</v>
      </c>
      <c r="AU1090" s="18" t="s">
        <v>81</v>
      </c>
    </row>
    <row r="1091" spans="2:65" s="12" customFormat="1" ht="11.25">
      <c r="B1091" s="150"/>
      <c r="D1091" s="151" t="s">
        <v>211</v>
      </c>
      <c r="E1091" s="152" t="s">
        <v>19</v>
      </c>
      <c r="F1091" s="153" t="s">
        <v>1607</v>
      </c>
      <c r="H1091" s="152" t="s">
        <v>19</v>
      </c>
      <c r="I1091" s="154"/>
      <c r="L1091" s="150"/>
      <c r="M1091" s="155"/>
      <c r="T1091" s="156"/>
      <c r="AT1091" s="152" t="s">
        <v>211</v>
      </c>
      <c r="AU1091" s="152" t="s">
        <v>81</v>
      </c>
      <c r="AV1091" s="12" t="s">
        <v>79</v>
      </c>
      <c r="AW1091" s="12" t="s">
        <v>33</v>
      </c>
      <c r="AX1091" s="12" t="s">
        <v>72</v>
      </c>
      <c r="AY1091" s="152" t="s">
        <v>125</v>
      </c>
    </row>
    <row r="1092" spans="2:65" s="13" customFormat="1" ht="11.25">
      <c r="B1092" s="157"/>
      <c r="D1092" s="151" t="s">
        <v>211</v>
      </c>
      <c r="E1092" s="158" t="s">
        <v>19</v>
      </c>
      <c r="F1092" s="159" t="s">
        <v>1608</v>
      </c>
      <c r="H1092" s="160">
        <v>3.87</v>
      </c>
      <c r="I1092" s="161"/>
      <c r="L1092" s="157"/>
      <c r="M1092" s="162"/>
      <c r="T1092" s="163"/>
      <c r="AT1092" s="158" t="s">
        <v>211</v>
      </c>
      <c r="AU1092" s="158" t="s">
        <v>81</v>
      </c>
      <c r="AV1092" s="13" t="s">
        <v>81</v>
      </c>
      <c r="AW1092" s="13" t="s">
        <v>33</v>
      </c>
      <c r="AX1092" s="13" t="s">
        <v>72</v>
      </c>
      <c r="AY1092" s="158" t="s">
        <v>125</v>
      </c>
    </row>
    <row r="1093" spans="2:65" s="13" customFormat="1" ht="11.25">
      <c r="B1093" s="157"/>
      <c r="D1093" s="151" t="s">
        <v>211</v>
      </c>
      <c r="E1093" s="158" t="s">
        <v>19</v>
      </c>
      <c r="F1093" s="159" t="s">
        <v>1609</v>
      </c>
      <c r="H1093" s="160">
        <v>12.384</v>
      </c>
      <c r="I1093" s="161"/>
      <c r="L1093" s="157"/>
      <c r="M1093" s="162"/>
      <c r="T1093" s="163"/>
      <c r="AT1093" s="158" t="s">
        <v>211</v>
      </c>
      <c r="AU1093" s="158" t="s">
        <v>81</v>
      </c>
      <c r="AV1093" s="13" t="s">
        <v>81</v>
      </c>
      <c r="AW1093" s="13" t="s">
        <v>33</v>
      </c>
      <c r="AX1093" s="13" t="s">
        <v>72</v>
      </c>
      <c r="AY1093" s="158" t="s">
        <v>125</v>
      </c>
    </row>
    <row r="1094" spans="2:65" s="13" customFormat="1" ht="11.25">
      <c r="B1094" s="157"/>
      <c r="D1094" s="151" t="s">
        <v>211</v>
      </c>
      <c r="E1094" s="158" t="s">
        <v>19</v>
      </c>
      <c r="F1094" s="159" t="s">
        <v>1610</v>
      </c>
      <c r="H1094" s="160">
        <v>1.47</v>
      </c>
      <c r="I1094" s="161"/>
      <c r="L1094" s="157"/>
      <c r="M1094" s="162"/>
      <c r="T1094" s="163"/>
      <c r="AT1094" s="158" t="s">
        <v>211</v>
      </c>
      <c r="AU1094" s="158" t="s">
        <v>81</v>
      </c>
      <c r="AV1094" s="13" t="s">
        <v>81</v>
      </c>
      <c r="AW1094" s="13" t="s">
        <v>33</v>
      </c>
      <c r="AX1094" s="13" t="s">
        <v>72</v>
      </c>
      <c r="AY1094" s="158" t="s">
        <v>125</v>
      </c>
    </row>
    <row r="1095" spans="2:65" s="13" customFormat="1" ht="11.25">
      <c r="B1095" s="157"/>
      <c r="D1095" s="151" t="s">
        <v>211</v>
      </c>
      <c r="E1095" s="158" t="s">
        <v>19</v>
      </c>
      <c r="F1095" s="159" t="s">
        <v>417</v>
      </c>
      <c r="H1095" s="160">
        <v>6.03</v>
      </c>
      <c r="I1095" s="161"/>
      <c r="L1095" s="157"/>
      <c r="M1095" s="162"/>
      <c r="T1095" s="163"/>
      <c r="AT1095" s="158" t="s">
        <v>211</v>
      </c>
      <c r="AU1095" s="158" t="s">
        <v>81</v>
      </c>
      <c r="AV1095" s="13" t="s">
        <v>81</v>
      </c>
      <c r="AW1095" s="13" t="s">
        <v>33</v>
      </c>
      <c r="AX1095" s="13" t="s">
        <v>72</v>
      </c>
      <c r="AY1095" s="158" t="s">
        <v>125</v>
      </c>
    </row>
    <row r="1096" spans="2:65" s="13" customFormat="1" ht="11.25">
      <c r="B1096" s="157"/>
      <c r="D1096" s="151" t="s">
        <v>211</v>
      </c>
      <c r="E1096" s="158" t="s">
        <v>19</v>
      </c>
      <c r="F1096" s="159" t="s">
        <v>499</v>
      </c>
      <c r="H1096" s="160">
        <v>1.845</v>
      </c>
      <c r="I1096" s="161"/>
      <c r="L1096" s="157"/>
      <c r="M1096" s="162"/>
      <c r="T1096" s="163"/>
      <c r="AT1096" s="158" t="s">
        <v>211</v>
      </c>
      <c r="AU1096" s="158" t="s">
        <v>81</v>
      </c>
      <c r="AV1096" s="13" t="s">
        <v>81</v>
      </c>
      <c r="AW1096" s="13" t="s">
        <v>33</v>
      </c>
      <c r="AX1096" s="13" t="s">
        <v>72</v>
      </c>
      <c r="AY1096" s="158" t="s">
        <v>125</v>
      </c>
    </row>
    <row r="1097" spans="2:65" s="13" customFormat="1" ht="11.25">
      <c r="B1097" s="157"/>
      <c r="D1097" s="151" t="s">
        <v>211</v>
      </c>
      <c r="E1097" s="158" t="s">
        <v>19</v>
      </c>
      <c r="F1097" s="159" t="s">
        <v>1611</v>
      </c>
      <c r="H1097" s="160">
        <v>1.944</v>
      </c>
      <c r="I1097" s="161"/>
      <c r="L1097" s="157"/>
      <c r="M1097" s="162"/>
      <c r="T1097" s="163"/>
      <c r="AT1097" s="158" t="s">
        <v>211</v>
      </c>
      <c r="AU1097" s="158" t="s">
        <v>81</v>
      </c>
      <c r="AV1097" s="13" t="s">
        <v>81</v>
      </c>
      <c r="AW1097" s="13" t="s">
        <v>33</v>
      </c>
      <c r="AX1097" s="13" t="s">
        <v>72</v>
      </c>
      <c r="AY1097" s="158" t="s">
        <v>125</v>
      </c>
    </row>
    <row r="1098" spans="2:65" s="13" customFormat="1" ht="11.25">
      <c r="B1098" s="157"/>
      <c r="D1098" s="151" t="s">
        <v>211</v>
      </c>
      <c r="E1098" s="158" t="s">
        <v>19</v>
      </c>
      <c r="F1098" s="159" t="s">
        <v>1612</v>
      </c>
      <c r="H1098" s="160">
        <v>4.95</v>
      </c>
      <c r="I1098" s="161"/>
      <c r="L1098" s="157"/>
      <c r="M1098" s="162"/>
      <c r="T1098" s="163"/>
      <c r="AT1098" s="158" t="s">
        <v>211</v>
      </c>
      <c r="AU1098" s="158" t="s">
        <v>81</v>
      </c>
      <c r="AV1098" s="13" t="s">
        <v>81</v>
      </c>
      <c r="AW1098" s="13" t="s">
        <v>33</v>
      </c>
      <c r="AX1098" s="13" t="s">
        <v>72</v>
      </c>
      <c r="AY1098" s="158" t="s">
        <v>125</v>
      </c>
    </row>
    <row r="1099" spans="2:65" s="13" customFormat="1" ht="11.25">
      <c r="B1099" s="157"/>
      <c r="D1099" s="151" t="s">
        <v>211</v>
      </c>
      <c r="E1099" s="158" t="s">
        <v>19</v>
      </c>
      <c r="F1099" s="159" t="s">
        <v>1613</v>
      </c>
      <c r="H1099" s="160">
        <v>34.65</v>
      </c>
      <c r="I1099" s="161"/>
      <c r="L1099" s="157"/>
      <c r="M1099" s="162"/>
      <c r="T1099" s="163"/>
      <c r="AT1099" s="158" t="s">
        <v>211</v>
      </c>
      <c r="AU1099" s="158" t="s">
        <v>81</v>
      </c>
      <c r="AV1099" s="13" t="s">
        <v>81</v>
      </c>
      <c r="AW1099" s="13" t="s">
        <v>33</v>
      </c>
      <c r="AX1099" s="13" t="s">
        <v>72</v>
      </c>
      <c r="AY1099" s="158" t="s">
        <v>125</v>
      </c>
    </row>
    <row r="1100" spans="2:65" s="13" customFormat="1" ht="11.25">
      <c r="B1100" s="157"/>
      <c r="D1100" s="151" t="s">
        <v>211</v>
      </c>
      <c r="E1100" s="158" t="s">
        <v>19</v>
      </c>
      <c r="F1100" s="159" t="s">
        <v>1614</v>
      </c>
      <c r="H1100" s="160">
        <v>5.4</v>
      </c>
      <c r="I1100" s="161"/>
      <c r="L1100" s="157"/>
      <c r="M1100" s="162"/>
      <c r="T1100" s="163"/>
      <c r="AT1100" s="158" t="s">
        <v>211</v>
      </c>
      <c r="AU1100" s="158" t="s">
        <v>81</v>
      </c>
      <c r="AV1100" s="13" t="s">
        <v>81</v>
      </c>
      <c r="AW1100" s="13" t="s">
        <v>33</v>
      </c>
      <c r="AX1100" s="13" t="s">
        <v>72</v>
      </c>
      <c r="AY1100" s="158" t="s">
        <v>125</v>
      </c>
    </row>
    <row r="1101" spans="2:65" s="13" customFormat="1" ht="11.25">
      <c r="B1101" s="157"/>
      <c r="D1101" s="151" t="s">
        <v>211</v>
      </c>
      <c r="E1101" s="158" t="s">
        <v>19</v>
      </c>
      <c r="F1101" s="159" t="s">
        <v>1615</v>
      </c>
      <c r="H1101" s="160">
        <v>28.728000000000002</v>
      </c>
      <c r="I1101" s="161"/>
      <c r="L1101" s="157"/>
      <c r="M1101" s="162"/>
      <c r="T1101" s="163"/>
      <c r="AT1101" s="158" t="s">
        <v>211</v>
      </c>
      <c r="AU1101" s="158" t="s">
        <v>81</v>
      </c>
      <c r="AV1101" s="13" t="s">
        <v>81</v>
      </c>
      <c r="AW1101" s="13" t="s">
        <v>33</v>
      </c>
      <c r="AX1101" s="13" t="s">
        <v>72</v>
      </c>
      <c r="AY1101" s="158" t="s">
        <v>125</v>
      </c>
    </row>
    <row r="1102" spans="2:65" s="13" customFormat="1" ht="11.25">
      <c r="B1102" s="157"/>
      <c r="D1102" s="151" t="s">
        <v>211</v>
      </c>
      <c r="E1102" s="158" t="s">
        <v>19</v>
      </c>
      <c r="F1102" s="159" t="s">
        <v>613</v>
      </c>
      <c r="H1102" s="160">
        <v>0.46800000000000003</v>
      </c>
      <c r="I1102" s="161"/>
      <c r="L1102" s="157"/>
      <c r="M1102" s="162"/>
      <c r="T1102" s="163"/>
      <c r="AT1102" s="158" t="s">
        <v>211</v>
      </c>
      <c r="AU1102" s="158" t="s">
        <v>81</v>
      </c>
      <c r="AV1102" s="13" t="s">
        <v>81</v>
      </c>
      <c r="AW1102" s="13" t="s">
        <v>33</v>
      </c>
      <c r="AX1102" s="13" t="s">
        <v>72</v>
      </c>
      <c r="AY1102" s="158" t="s">
        <v>125</v>
      </c>
    </row>
    <row r="1103" spans="2:65" s="13" customFormat="1" ht="11.25">
      <c r="B1103" s="157"/>
      <c r="D1103" s="151" t="s">
        <v>211</v>
      </c>
      <c r="E1103" s="158" t="s">
        <v>19</v>
      </c>
      <c r="F1103" s="159" t="s">
        <v>1616</v>
      </c>
      <c r="H1103" s="160">
        <v>0.57599999999999996</v>
      </c>
      <c r="I1103" s="161"/>
      <c r="L1103" s="157"/>
      <c r="M1103" s="162"/>
      <c r="T1103" s="163"/>
      <c r="AT1103" s="158" t="s">
        <v>211</v>
      </c>
      <c r="AU1103" s="158" t="s">
        <v>81</v>
      </c>
      <c r="AV1103" s="13" t="s">
        <v>81</v>
      </c>
      <c r="AW1103" s="13" t="s">
        <v>33</v>
      </c>
      <c r="AX1103" s="13" t="s">
        <v>72</v>
      </c>
      <c r="AY1103" s="158" t="s">
        <v>125</v>
      </c>
    </row>
    <row r="1104" spans="2:65" s="13" customFormat="1" ht="11.25">
      <c r="B1104" s="157"/>
      <c r="D1104" s="151" t="s">
        <v>211</v>
      </c>
      <c r="E1104" s="158" t="s">
        <v>19</v>
      </c>
      <c r="F1104" s="159" t="s">
        <v>1617</v>
      </c>
      <c r="H1104" s="160">
        <v>6.96</v>
      </c>
      <c r="I1104" s="161"/>
      <c r="L1104" s="157"/>
      <c r="M1104" s="162"/>
      <c r="T1104" s="163"/>
      <c r="AT1104" s="158" t="s">
        <v>211</v>
      </c>
      <c r="AU1104" s="158" t="s">
        <v>81</v>
      </c>
      <c r="AV1104" s="13" t="s">
        <v>81</v>
      </c>
      <c r="AW1104" s="13" t="s">
        <v>33</v>
      </c>
      <c r="AX1104" s="13" t="s">
        <v>72</v>
      </c>
      <c r="AY1104" s="158" t="s">
        <v>125</v>
      </c>
    </row>
    <row r="1105" spans="2:51" s="13" customFormat="1" ht="11.25">
      <c r="B1105" s="157"/>
      <c r="D1105" s="151" t="s">
        <v>211</v>
      </c>
      <c r="E1105" s="158" t="s">
        <v>19</v>
      </c>
      <c r="F1105" s="159" t="s">
        <v>305</v>
      </c>
      <c r="H1105" s="160">
        <v>3.9</v>
      </c>
      <c r="I1105" s="161"/>
      <c r="L1105" s="157"/>
      <c r="M1105" s="162"/>
      <c r="T1105" s="163"/>
      <c r="AT1105" s="158" t="s">
        <v>211</v>
      </c>
      <c r="AU1105" s="158" t="s">
        <v>81</v>
      </c>
      <c r="AV1105" s="13" t="s">
        <v>81</v>
      </c>
      <c r="AW1105" s="13" t="s">
        <v>33</v>
      </c>
      <c r="AX1105" s="13" t="s">
        <v>72</v>
      </c>
      <c r="AY1105" s="158" t="s">
        <v>125</v>
      </c>
    </row>
    <row r="1106" spans="2:51" s="13" customFormat="1" ht="11.25">
      <c r="B1106" s="157"/>
      <c r="D1106" s="151" t="s">
        <v>211</v>
      </c>
      <c r="E1106" s="158" t="s">
        <v>19</v>
      </c>
      <c r="F1106" s="159" t="s">
        <v>1599</v>
      </c>
      <c r="H1106" s="160">
        <v>-1.89</v>
      </c>
      <c r="I1106" s="161"/>
      <c r="L1106" s="157"/>
      <c r="M1106" s="162"/>
      <c r="T1106" s="163"/>
      <c r="AT1106" s="158" t="s">
        <v>211</v>
      </c>
      <c r="AU1106" s="158" t="s">
        <v>81</v>
      </c>
      <c r="AV1106" s="13" t="s">
        <v>81</v>
      </c>
      <c r="AW1106" s="13" t="s">
        <v>33</v>
      </c>
      <c r="AX1106" s="13" t="s">
        <v>72</v>
      </c>
      <c r="AY1106" s="158" t="s">
        <v>125</v>
      </c>
    </row>
    <row r="1107" spans="2:51" s="13" customFormat="1" ht="11.25">
      <c r="B1107" s="157"/>
      <c r="D1107" s="151" t="s">
        <v>211</v>
      </c>
      <c r="E1107" s="158" t="s">
        <v>19</v>
      </c>
      <c r="F1107" s="159" t="s">
        <v>1618</v>
      </c>
      <c r="H1107" s="160">
        <v>1.83</v>
      </c>
      <c r="I1107" s="161"/>
      <c r="L1107" s="157"/>
      <c r="M1107" s="162"/>
      <c r="T1107" s="163"/>
      <c r="AT1107" s="158" t="s">
        <v>211</v>
      </c>
      <c r="AU1107" s="158" t="s">
        <v>81</v>
      </c>
      <c r="AV1107" s="13" t="s">
        <v>81</v>
      </c>
      <c r="AW1107" s="13" t="s">
        <v>33</v>
      </c>
      <c r="AX1107" s="13" t="s">
        <v>72</v>
      </c>
      <c r="AY1107" s="158" t="s">
        <v>125</v>
      </c>
    </row>
    <row r="1108" spans="2:51" s="13" customFormat="1" ht="11.25">
      <c r="B1108" s="157"/>
      <c r="D1108" s="151" t="s">
        <v>211</v>
      </c>
      <c r="E1108" s="158" t="s">
        <v>19</v>
      </c>
      <c r="F1108" s="159" t="s">
        <v>1619</v>
      </c>
      <c r="H1108" s="160">
        <v>2.04</v>
      </c>
      <c r="I1108" s="161"/>
      <c r="L1108" s="157"/>
      <c r="M1108" s="162"/>
      <c r="T1108" s="163"/>
      <c r="AT1108" s="158" t="s">
        <v>211</v>
      </c>
      <c r="AU1108" s="158" t="s">
        <v>81</v>
      </c>
      <c r="AV1108" s="13" t="s">
        <v>81</v>
      </c>
      <c r="AW1108" s="13" t="s">
        <v>33</v>
      </c>
      <c r="AX1108" s="13" t="s">
        <v>72</v>
      </c>
      <c r="AY1108" s="158" t="s">
        <v>125</v>
      </c>
    </row>
    <row r="1109" spans="2:51" s="15" customFormat="1" ht="11.25">
      <c r="B1109" s="181"/>
      <c r="D1109" s="151" t="s">
        <v>211</v>
      </c>
      <c r="E1109" s="182" t="s">
        <v>19</v>
      </c>
      <c r="F1109" s="183" t="s">
        <v>447</v>
      </c>
      <c r="H1109" s="184">
        <v>115.15500000000002</v>
      </c>
      <c r="I1109" s="185"/>
      <c r="L1109" s="181"/>
      <c r="M1109" s="186"/>
      <c r="T1109" s="187"/>
      <c r="AT1109" s="182" t="s">
        <v>211</v>
      </c>
      <c r="AU1109" s="182" t="s">
        <v>81</v>
      </c>
      <c r="AV1109" s="15" t="s">
        <v>137</v>
      </c>
      <c r="AW1109" s="15" t="s">
        <v>33</v>
      </c>
      <c r="AX1109" s="15" t="s">
        <v>72</v>
      </c>
      <c r="AY1109" s="182" t="s">
        <v>125</v>
      </c>
    </row>
    <row r="1110" spans="2:51" s="12" customFormat="1" ht="11.25">
      <c r="B1110" s="150"/>
      <c r="D1110" s="151" t="s">
        <v>211</v>
      </c>
      <c r="E1110" s="152" t="s">
        <v>19</v>
      </c>
      <c r="F1110" s="153" t="s">
        <v>1620</v>
      </c>
      <c r="H1110" s="152" t="s">
        <v>19</v>
      </c>
      <c r="I1110" s="154"/>
      <c r="L1110" s="150"/>
      <c r="M1110" s="155"/>
      <c r="T1110" s="156"/>
      <c r="AT1110" s="152" t="s">
        <v>211</v>
      </c>
      <c r="AU1110" s="152" t="s">
        <v>81</v>
      </c>
      <c r="AV1110" s="12" t="s">
        <v>79</v>
      </c>
      <c r="AW1110" s="12" t="s">
        <v>33</v>
      </c>
      <c r="AX1110" s="12" t="s">
        <v>72</v>
      </c>
      <c r="AY1110" s="152" t="s">
        <v>125</v>
      </c>
    </row>
    <row r="1111" spans="2:51" s="13" customFormat="1" ht="11.25">
      <c r="B1111" s="157"/>
      <c r="D1111" s="151" t="s">
        <v>211</v>
      </c>
      <c r="E1111" s="158" t="s">
        <v>19</v>
      </c>
      <c r="F1111" s="159" t="s">
        <v>1597</v>
      </c>
      <c r="H1111" s="160">
        <v>23.805</v>
      </c>
      <c r="I1111" s="161"/>
      <c r="L1111" s="157"/>
      <c r="M1111" s="162"/>
      <c r="T1111" s="163"/>
      <c r="AT1111" s="158" t="s">
        <v>211</v>
      </c>
      <c r="AU1111" s="158" t="s">
        <v>81</v>
      </c>
      <c r="AV1111" s="13" t="s">
        <v>81</v>
      </c>
      <c r="AW1111" s="13" t="s">
        <v>33</v>
      </c>
      <c r="AX1111" s="13" t="s">
        <v>72</v>
      </c>
      <c r="AY1111" s="158" t="s">
        <v>125</v>
      </c>
    </row>
    <row r="1112" spans="2:51" s="13" customFormat="1" ht="11.25">
      <c r="B1112" s="157"/>
      <c r="D1112" s="151" t="s">
        <v>211</v>
      </c>
      <c r="E1112" s="158" t="s">
        <v>19</v>
      </c>
      <c r="F1112" s="159" t="s">
        <v>1598</v>
      </c>
      <c r="H1112" s="160">
        <v>13.5</v>
      </c>
      <c r="I1112" s="161"/>
      <c r="L1112" s="157"/>
      <c r="M1112" s="162"/>
      <c r="T1112" s="163"/>
      <c r="AT1112" s="158" t="s">
        <v>211</v>
      </c>
      <c r="AU1112" s="158" t="s">
        <v>81</v>
      </c>
      <c r="AV1112" s="13" t="s">
        <v>81</v>
      </c>
      <c r="AW1112" s="13" t="s">
        <v>33</v>
      </c>
      <c r="AX1112" s="13" t="s">
        <v>72</v>
      </c>
      <c r="AY1112" s="158" t="s">
        <v>125</v>
      </c>
    </row>
    <row r="1113" spans="2:51" s="13" customFormat="1" ht="11.25">
      <c r="B1113" s="157"/>
      <c r="D1113" s="151" t="s">
        <v>211</v>
      </c>
      <c r="E1113" s="158" t="s">
        <v>19</v>
      </c>
      <c r="F1113" s="159" t="s">
        <v>1599</v>
      </c>
      <c r="H1113" s="160">
        <v>-1.89</v>
      </c>
      <c r="I1113" s="161"/>
      <c r="L1113" s="157"/>
      <c r="M1113" s="162"/>
      <c r="T1113" s="163"/>
      <c r="AT1113" s="158" t="s">
        <v>211</v>
      </c>
      <c r="AU1113" s="158" t="s">
        <v>81</v>
      </c>
      <c r="AV1113" s="13" t="s">
        <v>81</v>
      </c>
      <c r="AW1113" s="13" t="s">
        <v>33</v>
      </c>
      <c r="AX1113" s="13" t="s">
        <v>72</v>
      </c>
      <c r="AY1113" s="158" t="s">
        <v>125</v>
      </c>
    </row>
    <row r="1114" spans="2:51" s="13" customFormat="1" ht="11.25">
      <c r="B1114" s="157"/>
      <c r="D1114" s="151" t="s">
        <v>211</v>
      </c>
      <c r="E1114" s="158" t="s">
        <v>19</v>
      </c>
      <c r="F1114" s="159" t="s">
        <v>1621</v>
      </c>
      <c r="H1114" s="160">
        <v>0.81599999999999995</v>
      </c>
      <c r="I1114" s="161"/>
      <c r="L1114" s="157"/>
      <c r="M1114" s="162"/>
      <c r="T1114" s="163"/>
      <c r="AT1114" s="158" t="s">
        <v>211</v>
      </c>
      <c r="AU1114" s="158" t="s">
        <v>81</v>
      </c>
      <c r="AV1114" s="13" t="s">
        <v>81</v>
      </c>
      <c r="AW1114" s="13" t="s">
        <v>33</v>
      </c>
      <c r="AX1114" s="13" t="s">
        <v>72</v>
      </c>
      <c r="AY1114" s="158" t="s">
        <v>125</v>
      </c>
    </row>
    <row r="1115" spans="2:51" s="13" customFormat="1" ht="11.25">
      <c r="B1115" s="157"/>
      <c r="D1115" s="151" t="s">
        <v>211</v>
      </c>
      <c r="E1115" s="158" t="s">
        <v>19</v>
      </c>
      <c r="F1115" s="159" t="s">
        <v>1600</v>
      </c>
      <c r="H1115" s="160">
        <v>12.824999999999999</v>
      </c>
      <c r="I1115" s="161"/>
      <c r="L1115" s="157"/>
      <c r="M1115" s="162"/>
      <c r="T1115" s="163"/>
      <c r="AT1115" s="158" t="s">
        <v>211</v>
      </c>
      <c r="AU1115" s="158" t="s">
        <v>81</v>
      </c>
      <c r="AV1115" s="13" t="s">
        <v>81</v>
      </c>
      <c r="AW1115" s="13" t="s">
        <v>33</v>
      </c>
      <c r="AX1115" s="13" t="s">
        <v>72</v>
      </c>
      <c r="AY1115" s="158" t="s">
        <v>125</v>
      </c>
    </row>
    <row r="1116" spans="2:51" s="13" customFormat="1" ht="11.25">
      <c r="B1116" s="157"/>
      <c r="D1116" s="151" t="s">
        <v>211</v>
      </c>
      <c r="E1116" s="158" t="s">
        <v>19</v>
      </c>
      <c r="F1116" s="159" t="s">
        <v>1601</v>
      </c>
      <c r="H1116" s="160">
        <v>-1.2150000000000001</v>
      </c>
      <c r="I1116" s="161"/>
      <c r="L1116" s="157"/>
      <c r="M1116" s="162"/>
      <c r="T1116" s="163"/>
      <c r="AT1116" s="158" t="s">
        <v>211</v>
      </c>
      <c r="AU1116" s="158" t="s">
        <v>81</v>
      </c>
      <c r="AV1116" s="13" t="s">
        <v>81</v>
      </c>
      <c r="AW1116" s="13" t="s">
        <v>33</v>
      </c>
      <c r="AX1116" s="13" t="s">
        <v>72</v>
      </c>
      <c r="AY1116" s="158" t="s">
        <v>125</v>
      </c>
    </row>
    <row r="1117" spans="2:51" s="13" customFormat="1" ht="11.25">
      <c r="B1117" s="157"/>
      <c r="D1117" s="151" t="s">
        <v>211</v>
      </c>
      <c r="E1117" s="158" t="s">
        <v>19</v>
      </c>
      <c r="F1117" s="159" t="s">
        <v>1622</v>
      </c>
      <c r="H1117" s="160">
        <v>0.432</v>
      </c>
      <c r="I1117" s="161"/>
      <c r="L1117" s="157"/>
      <c r="M1117" s="162"/>
      <c r="T1117" s="163"/>
      <c r="AT1117" s="158" t="s">
        <v>211</v>
      </c>
      <c r="AU1117" s="158" t="s">
        <v>81</v>
      </c>
      <c r="AV1117" s="13" t="s">
        <v>81</v>
      </c>
      <c r="AW1117" s="13" t="s">
        <v>33</v>
      </c>
      <c r="AX1117" s="13" t="s">
        <v>72</v>
      </c>
      <c r="AY1117" s="158" t="s">
        <v>125</v>
      </c>
    </row>
    <row r="1118" spans="2:51" s="15" customFormat="1" ht="11.25">
      <c r="B1118" s="181"/>
      <c r="D1118" s="151" t="s">
        <v>211</v>
      </c>
      <c r="E1118" s="182" t="s">
        <v>19</v>
      </c>
      <c r="F1118" s="183" t="s">
        <v>447</v>
      </c>
      <c r="H1118" s="184">
        <v>48.272999999999996</v>
      </c>
      <c r="I1118" s="185"/>
      <c r="L1118" s="181"/>
      <c r="M1118" s="186"/>
      <c r="T1118" s="187"/>
      <c r="AT1118" s="182" t="s">
        <v>211</v>
      </c>
      <c r="AU1118" s="182" t="s">
        <v>81</v>
      </c>
      <c r="AV1118" s="15" t="s">
        <v>137</v>
      </c>
      <c r="AW1118" s="15" t="s">
        <v>33</v>
      </c>
      <c r="AX1118" s="15" t="s">
        <v>72</v>
      </c>
      <c r="AY1118" s="182" t="s">
        <v>125</v>
      </c>
    </row>
    <row r="1119" spans="2:51" s="12" customFormat="1" ht="11.25">
      <c r="B1119" s="150"/>
      <c r="D1119" s="151" t="s">
        <v>211</v>
      </c>
      <c r="E1119" s="152" t="s">
        <v>19</v>
      </c>
      <c r="F1119" s="153" t="s">
        <v>312</v>
      </c>
      <c r="H1119" s="152" t="s">
        <v>19</v>
      </c>
      <c r="I1119" s="154"/>
      <c r="L1119" s="150"/>
      <c r="M1119" s="155"/>
      <c r="T1119" s="156"/>
      <c r="AT1119" s="152" t="s">
        <v>211</v>
      </c>
      <c r="AU1119" s="152" t="s">
        <v>81</v>
      </c>
      <c r="AV1119" s="12" t="s">
        <v>79</v>
      </c>
      <c r="AW1119" s="12" t="s">
        <v>33</v>
      </c>
      <c r="AX1119" s="12" t="s">
        <v>72</v>
      </c>
      <c r="AY1119" s="152" t="s">
        <v>125</v>
      </c>
    </row>
    <row r="1120" spans="2:51" s="13" customFormat="1" ht="11.25">
      <c r="B1120" s="157"/>
      <c r="D1120" s="151" t="s">
        <v>211</v>
      </c>
      <c r="E1120" s="158" t="s">
        <v>19</v>
      </c>
      <c r="F1120" s="159" t="s">
        <v>448</v>
      </c>
      <c r="H1120" s="160">
        <v>38.159999999999997</v>
      </c>
      <c r="I1120" s="161"/>
      <c r="L1120" s="157"/>
      <c r="M1120" s="162"/>
      <c r="T1120" s="163"/>
      <c r="AT1120" s="158" t="s">
        <v>211</v>
      </c>
      <c r="AU1120" s="158" t="s">
        <v>81</v>
      </c>
      <c r="AV1120" s="13" t="s">
        <v>81</v>
      </c>
      <c r="AW1120" s="13" t="s">
        <v>33</v>
      </c>
      <c r="AX1120" s="13" t="s">
        <v>72</v>
      </c>
      <c r="AY1120" s="158" t="s">
        <v>125</v>
      </c>
    </row>
    <row r="1121" spans="2:51" s="13" customFormat="1" ht="11.25">
      <c r="B1121" s="157"/>
      <c r="D1121" s="151" t="s">
        <v>211</v>
      </c>
      <c r="E1121" s="158" t="s">
        <v>19</v>
      </c>
      <c r="F1121" s="159" t="s">
        <v>449</v>
      </c>
      <c r="H1121" s="160">
        <v>-13.5</v>
      </c>
      <c r="I1121" s="161"/>
      <c r="L1121" s="157"/>
      <c r="M1121" s="162"/>
      <c r="T1121" s="163"/>
      <c r="AT1121" s="158" t="s">
        <v>211</v>
      </c>
      <c r="AU1121" s="158" t="s">
        <v>81</v>
      </c>
      <c r="AV1121" s="13" t="s">
        <v>81</v>
      </c>
      <c r="AW1121" s="13" t="s">
        <v>33</v>
      </c>
      <c r="AX1121" s="13" t="s">
        <v>72</v>
      </c>
      <c r="AY1121" s="158" t="s">
        <v>125</v>
      </c>
    </row>
    <row r="1122" spans="2:51" s="15" customFormat="1" ht="11.25">
      <c r="B1122" s="181"/>
      <c r="D1122" s="151" t="s">
        <v>211</v>
      </c>
      <c r="E1122" s="182" t="s">
        <v>19</v>
      </c>
      <c r="F1122" s="183" t="s">
        <v>447</v>
      </c>
      <c r="H1122" s="184">
        <v>24.659999999999997</v>
      </c>
      <c r="I1122" s="185"/>
      <c r="L1122" s="181"/>
      <c r="M1122" s="186"/>
      <c r="T1122" s="187"/>
      <c r="AT1122" s="182" t="s">
        <v>211</v>
      </c>
      <c r="AU1122" s="182" t="s">
        <v>81</v>
      </c>
      <c r="AV1122" s="15" t="s">
        <v>137</v>
      </c>
      <c r="AW1122" s="15" t="s">
        <v>33</v>
      </c>
      <c r="AX1122" s="15" t="s">
        <v>72</v>
      </c>
      <c r="AY1122" s="182" t="s">
        <v>125</v>
      </c>
    </row>
    <row r="1123" spans="2:51" s="12" customFormat="1" ht="11.25">
      <c r="B1123" s="150"/>
      <c r="D1123" s="151" t="s">
        <v>211</v>
      </c>
      <c r="E1123" s="152" t="s">
        <v>19</v>
      </c>
      <c r="F1123" s="153" t="s">
        <v>1623</v>
      </c>
      <c r="H1123" s="152" t="s">
        <v>19</v>
      </c>
      <c r="I1123" s="154"/>
      <c r="L1123" s="150"/>
      <c r="M1123" s="155"/>
      <c r="T1123" s="156"/>
      <c r="AT1123" s="152" t="s">
        <v>211</v>
      </c>
      <c r="AU1123" s="152" t="s">
        <v>81</v>
      </c>
      <c r="AV1123" s="12" t="s">
        <v>79</v>
      </c>
      <c r="AW1123" s="12" t="s">
        <v>33</v>
      </c>
      <c r="AX1123" s="12" t="s">
        <v>72</v>
      </c>
      <c r="AY1123" s="152" t="s">
        <v>125</v>
      </c>
    </row>
    <row r="1124" spans="2:51" s="12" customFormat="1" ht="11.25">
      <c r="B1124" s="150"/>
      <c r="D1124" s="151" t="s">
        <v>211</v>
      </c>
      <c r="E1124" s="152" t="s">
        <v>19</v>
      </c>
      <c r="F1124" s="153" t="s">
        <v>828</v>
      </c>
      <c r="H1124" s="152" t="s">
        <v>19</v>
      </c>
      <c r="I1124" s="154"/>
      <c r="L1124" s="150"/>
      <c r="M1124" s="155"/>
      <c r="T1124" s="156"/>
      <c r="AT1124" s="152" t="s">
        <v>211</v>
      </c>
      <c r="AU1124" s="152" t="s">
        <v>81</v>
      </c>
      <c r="AV1124" s="12" t="s">
        <v>79</v>
      </c>
      <c r="AW1124" s="12" t="s">
        <v>33</v>
      </c>
      <c r="AX1124" s="12" t="s">
        <v>72</v>
      </c>
      <c r="AY1124" s="152" t="s">
        <v>125</v>
      </c>
    </row>
    <row r="1125" spans="2:51" s="13" customFormat="1" ht="11.25">
      <c r="B1125" s="157"/>
      <c r="D1125" s="151" t="s">
        <v>211</v>
      </c>
      <c r="E1125" s="158" t="s">
        <v>19</v>
      </c>
      <c r="F1125" s="159" t="s">
        <v>1223</v>
      </c>
      <c r="H1125" s="160">
        <v>4.59</v>
      </c>
      <c r="I1125" s="161"/>
      <c r="L1125" s="157"/>
      <c r="M1125" s="162"/>
      <c r="T1125" s="163"/>
      <c r="AT1125" s="158" t="s">
        <v>211</v>
      </c>
      <c r="AU1125" s="158" t="s">
        <v>81</v>
      </c>
      <c r="AV1125" s="13" t="s">
        <v>81</v>
      </c>
      <c r="AW1125" s="13" t="s">
        <v>33</v>
      </c>
      <c r="AX1125" s="13" t="s">
        <v>72</v>
      </c>
      <c r="AY1125" s="158" t="s">
        <v>125</v>
      </c>
    </row>
    <row r="1126" spans="2:51" s="13" customFormat="1" ht="11.25">
      <c r="B1126" s="157"/>
      <c r="D1126" s="151" t="s">
        <v>211</v>
      </c>
      <c r="E1126" s="158" t="s">
        <v>19</v>
      </c>
      <c r="F1126" s="159" t="s">
        <v>1224</v>
      </c>
      <c r="H1126" s="160">
        <v>3.4169999999999998</v>
      </c>
      <c r="I1126" s="161"/>
      <c r="L1126" s="157"/>
      <c r="M1126" s="162"/>
      <c r="T1126" s="163"/>
      <c r="AT1126" s="158" t="s">
        <v>211</v>
      </c>
      <c r="AU1126" s="158" t="s">
        <v>81</v>
      </c>
      <c r="AV1126" s="13" t="s">
        <v>81</v>
      </c>
      <c r="AW1126" s="13" t="s">
        <v>33</v>
      </c>
      <c r="AX1126" s="13" t="s">
        <v>72</v>
      </c>
      <c r="AY1126" s="158" t="s">
        <v>125</v>
      </c>
    </row>
    <row r="1127" spans="2:51" s="12" customFormat="1" ht="11.25">
      <c r="B1127" s="150"/>
      <c r="D1127" s="151" t="s">
        <v>211</v>
      </c>
      <c r="E1127" s="152" t="s">
        <v>19</v>
      </c>
      <c r="F1127" s="153" t="s">
        <v>830</v>
      </c>
      <c r="H1127" s="152" t="s">
        <v>19</v>
      </c>
      <c r="I1127" s="154"/>
      <c r="L1127" s="150"/>
      <c r="M1127" s="155"/>
      <c r="T1127" s="156"/>
      <c r="AT1127" s="152" t="s">
        <v>211</v>
      </c>
      <c r="AU1127" s="152" t="s">
        <v>81</v>
      </c>
      <c r="AV1127" s="12" t="s">
        <v>79</v>
      </c>
      <c r="AW1127" s="12" t="s">
        <v>33</v>
      </c>
      <c r="AX1127" s="12" t="s">
        <v>72</v>
      </c>
      <c r="AY1127" s="152" t="s">
        <v>125</v>
      </c>
    </row>
    <row r="1128" spans="2:51" s="13" customFormat="1" ht="11.25">
      <c r="B1128" s="157"/>
      <c r="D1128" s="151" t="s">
        <v>211</v>
      </c>
      <c r="E1128" s="158" t="s">
        <v>19</v>
      </c>
      <c r="F1128" s="159" t="s">
        <v>1225</v>
      </c>
      <c r="H1128" s="160">
        <v>10.199999999999999</v>
      </c>
      <c r="I1128" s="161"/>
      <c r="L1128" s="157"/>
      <c r="M1128" s="162"/>
      <c r="T1128" s="163"/>
      <c r="AT1128" s="158" t="s">
        <v>211</v>
      </c>
      <c r="AU1128" s="158" t="s">
        <v>81</v>
      </c>
      <c r="AV1128" s="13" t="s">
        <v>81</v>
      </c>
      <c r="AW1128" s="13" t="s">
        <v>33</v>
      </c>
      <c r="AX1128" s="13" t="s">
        <v>72</v>
      </c>
      <c r="AY1128" s="158" t="s">
        <v>125</v>
      </c>
    </row>
    <row r="1129" spans="2:51" s="12" customFormat="1" ht="11.25">
      <c r="B1129" s="150"/>
      <c r="D1129" s="151" t="s">
        <v>211</v>
      </c>
      <c r="E1129" s="152" t="s">
        <v>19</v>
      </c>
      <c r="F1129" s="153" t="s">
        <v>832</v>
      </c>
      <c r="H1129" s="152" t="s">
        <v>19</v>
      </c>
      <c r="I1129" s="154"/>
      <c r="L1129" s="150"/>
      <c r="M1129" s="155"/>
      <c r="T1129" s="156"/>
      <c r="AT1129" s="152" t="s">
        <v>211</v>
      </c>
      <c r="AU1129" s="152" t="s">
        <v>81</v>
      </c>
      <c r="AV1129" s="12" t="s">
        <v>79</v>
      </c>
      <c r="AW1129" s="12" t="s">
        <v>33</v>
      </c>
      <c r="AX1129" s="12" t="s">
        <v>72</v>
      </c>
      <c r="AY1129" s="152" t="s">
        <v>125</v>
      </c>
    </row>
    <row r="1130" spans="2:51" s="13" customFormat="1" ht="11.25">
      <c r="B1130" s="157"/>
      <c r="D1130" s="151" t="s">
        <v>211</v>
      </c>
      <c r="E1130" s="158" t="s">
        <v>19</v>
      </c>
      <c r="F1130" s="159" t="s">
        <v>1225</v>
      </c>
      <c r="H1130" s="160">
        <v>10.199999999999999</v>
      </c>
      <c r="I1130" s="161"/>
      <c r="L1130" s="157"/>
      <c r="M1130" s="162"/>
      <c r="T1130" s="163"/>
      <c r="AT1130" s="158" t="s">
        <v>211</v>
      </c>
      <c r="AU1130" s="158" t="s">
        <v>81</v>
      </c>
      <c r="AV1130" s="13" t="s">
        <v>81</v>
      </c>
      <c r="AW1130" s="13" t="s">
        <v>33</v>
      </c>
      <c r="AX1130" s="13" t="s">
        <v>72</v>
      </c>
      <c r="AY1130" s="158" t="s">
        <v>125</v>
      </c>
    </row>
    <row r="1131" spans="2:51" s="15" customFormat="1" ht="11.25">
      <c r="B1131" s="181"/>
      <c r="D1131" s="151" t="s">
        <v>211</v>
      </c>
      <c r="E1131" s="182" t="s">
        <v>19</v>
      </c>
      <c r="F1131" s="183" t="s">
        <v>447</v>
      </c>
      <c r="H1131" s="184">
        <v>28.407</v>
      </c>
      <c r="I1131" s="185"/>
      <c r="L1131" s="181"/>
      <c r="M1131" s="186"/>
      <c r="T1131" s="187"/>
      <c r="AT1131" s="182" t="s">
        <v>211</v>
      </c>
      <c r="AU1131" s="182" t="s">
        <v>81</v>
      </c>
      <c r="AV1131" s="15" t="s">
        <v>137</v>
      </c>
      <c r="AW1131" s="15" t="s">
        <v>33</v>
      </c>
      <c r="AX1131" s="15" t="s">
        <v>72</v>
      </c>
      <c r="AY1131" s="182" t="s">
        <v>125</v>
      </c>
    </row>
    <row r="1132" spans="2:51" s="12" customFormat="1" ht="11.25">
      <c r="B1132" s="150"/>
      <c r="D1132" s="151" t="s">
        <v>211</v>
      </c>
      <c r="E1132" s="152" t="s">
        <v>19</v>
      </c>
      <c r="F1132" s="153" t="s">
        <v>1624</v>
      </c>
      <c r="H1132" s="152" t="s">
        <v>19</v>
      </c>
      <c r="I1132" s="154"/>
      <c r="L1132" s="150"/>
      <c r="M1132" s="155"/>
      <c r="T1132" s="156"/>
      <c r="AT1132" s="152" t="s">
        <v>211</v>
      </c>
      <c r="AU1132" s="152" t="s">
        <v>81</v>
      </c>
      <c r="AV1132" s="12" t="s">
        <v>79</v>
      </c>
      <c r="AW1132" s="12" t="s">
        <v>33</v>
      </c>
      <c r="AX1132" s="12" t="s">
        <v>72</v>
      </c>
      <c r="AY1132" s="152" t="s">
        <v>125</v>
      </c>
    </row>
    <row r="1133" spans="2:51" s="12" customFormat="1" ht="11.25">
      <c r="B1133" s="150"/>
      <c r="D1133" s="151" t="s">
        <v>211</v>
      </c>
      <c r="E1133" s="152" t="s">
        <v>19</v>
      </c>
      <c r="F1133" s="153" t="s">
        <v>828</v>
      </c>
      <c r="H1133" s="152" t="s">
        <v>19</v>
      </c>
      <c r="I1133" s="154"/>
      <c r="L1133" s="150"/>
      <c r="M1133" s="155"/>
      <c r="T1133" s="156"/>
      <c r="AT1133" s="152" t="s">
        <v>211</v>
      </c>
      <c r="AU1133" s="152" t="s">
        <v>81</v>
      </c>
      <c r="AV1133" s="12" t="s">
        <v>79</v>
      </c>
      <c r="AW1133" s="12" t="s">
        <v>33</v>
      </c>
      <c r="AX1133" s="12" t="s">
        <v>72</v>
      </c>
      <c r="AY1133" s="152" t="s">
        <v>125</v>
      </c>
    </row>
    <row r="1134" spans="2:51" s="13" customFormat="1" ht="11.25">
      <c r="B1134" s="157"/>
      <c r="D1134" s="151" t="s">
        <v>211</v>
      </c>
      <c r="E1134" s="158" t="s">
        <v>19</v>
      </c>
      <c r="F1134" s="159" t="s">
        <v>1231</v>
      </c>
      <c r="H1134" s="160">
        <v>29.25</v>
      </c>
      <c r="I1134" s="161"/>
      <c r="L1134" s="157"/>
      <c r="M1134" s="162"/>
      <c r="T1134" s="163"/>
      <c r="AT1134" s="158" t="s">
        <v>211</v>
      </c>
      <c r="AU1134" s="158" t="s">
        <v>81</v>
      </c>
      <c r="AV1134" s="13" t="s">
        <v>81</v>
      </c>
      <c r="AW1134" s="13" t="s">
        <v>33</v>
      </c>
      <c r="AX1134" s="13" t="s">
        <v>72</v>
      </c>
      <c r="AY1134" s="158" t="s">
        <v>125</v>
      </c>
    </row>
    <row r="1135" spans="2:51" s="13" customFormat="1" ht="11.25">
      <c r="B1135" s="157"/>
      <c r="D1135" s="151" t="s">
        <v>211</v>
      </c>
      <c r="E1135" s="158" t="s">
        <v>19</v>
      </c>
      <c r="F1135" s="159" t="s">
        <v>1232</v>
      </c>
      <c r="H1135" s="160">
        <v>1.05</v>
      </c>
      <c r="I1135" s="161"/>
      <c r="L1135" s="157"/>
      <c r="M1135" s="162"/>
      <c r="T1135" s="163"/>
      <c r="AT1135" s="158" t="s">
        <v>211</v>
      </c>
      <c r="AU1135" s="158" t="s">
        <v>81</v>
      </c>
      <c r="AV1135" s="13" t="s">
        <v>81</v>
      </c>
      <c r="AW1135" s="13" t="s">
        <v>33</v>
      </c>
      <c r="AX1135" s="13" t="s">
        <v>72</v>
      </c>
      <c r="AY1135" s="158" t="s">
        <v>125</v>
      </c>
    </row>
    <row r="1136" spans="2:51" s="12" customFormat="1" ht="11.25">
      <c r="B1136" s="150"/>
      <c r="D1136" s="151" t="s">
        <v>211</v>
      </c>
      <c r="E1136" s="152" t="s">
        <v>19</v>
      </c>
      <c r="F1136" s="153" t="s">
        <v>830</v>
      </c>
      <c r="H1136" s="152" t="s">
        <v>19</v>
      </c>
      <c r="I1136" s="154"/>
      <c r="L1136" s="150"/>
      <c r="M1136" s="155"/>
      <c r="T1136" s="156"/>
      <c r="AT1136" s="152" t="s">
        <v>211</v>
      </c>
      <c r="AU1136" s="152" t="s">
        <v>81</v>
      </c>
      <c r="AV1136" s="12" t="s">
        <v>79</v>
      </c>
      <c r="AW1136" s="12" t="s">
        <v>33</v>
      </c>
      <c r="AX1136" s="12" t="s">
        <v>72</v>
      </c>
      <c r="AY1136" s="152" t="s">
        <v>125</v>
      </c>
    </row>
    <row r="1137" spans="2:65" s="13" customFormat="1" ht="11.25">
      <c r="B1137" s="157"/>
      <c r="D1137" s="151" t="s">
        <v>211</v>
      </c>
      <c r="E1137" s="158" t="s">
        <v>19</v>
      </c>
      <c r="F1137" s="159" t="s">
        <v>1233</v>
      </c>
      <c r="H1137" s="160">
        <v>25.35</v>
      </c>
      <c r="I1137" s="161"/>
      <c r="L1137" s="157"/>
      <c r="M1137" s="162"/>
      <c r="T1137" s="163"/>
      <c r="AT1137" s="158" t="s">
        <v>211</v>
      </c>
      <c r="AU1137" s="158" t="s">
        <v>81</v>
      </c>
      <c r="AV1137" s="13" t="s">
        <v>81</v>
      </c>
      <c r="AW1137" s="13" t="s">
        <v>33</v>
      </c>
      <c r="AX1137" s="13" t="s">
        <v>72</v>
      </c>
      <c r="AY1137" s="158" t="s">
        <v>125</v>
      </c>
    </row>
    <row r="1138" spans="2:65" s="13" customFormat="1" ht="11.25">
      <c r="B1138" s="157"/>
      <c r="D1138" s="151" t="s">
        <v>211</v>
      </c>
      <c r="E1138" s="158" t="s">
        <v>19</v>
      </c>
      <c r="F1138" s="159" t="s">
        <v>1232</v>
      </c>
      <c r="H1138" s="160">
        <v>1.05</v>
      </c>
      <c r="I1138" s="161"/>
      <c r="L1138" s="157"/>
      <c r="M1138" s="162"/>
      <c r="T1138" s="163"/>
      <c r="AT1138" s="158" t="s">
        <v>211</v>
      </c>
      <c r="AU1138" s="158" t="s">
        <v>81</v>
      </c>
      <c r="AV1138" s="13" t="s">
        <v>81</v>
      </c>
      <c r="AW1138" s="13" t="s">
        <v>33</v>
      </c>
      <c r="AX1138" s="13" t="s">
        <v>72</v>
      </c>
      <c r="AY1138" s="158" t="s">
        <v>125</v>
      </c>
    </row>
    <row r="1139" spans="2:65" s="12" customFormat="1" ht="11.25">
      <c r="B1139" s="150"/>
      <c r="D1139" s="151" t="s">
        <v>211</v>
      </c>
      <c r="E1139" s="152" t="s">
        <v>19</v>
      </c>
      <c r="F1139" s="153" t="s">
        <v>832</v>
      </c>
      <c r="H1139" s="152" t="s">
        <v>19</v>
      </c>
      <c r="I1139" s="154"/>
      <c r="L1139" s="150"/>
      <c r="M1139" s="155"/>
      <c r="T1139" s="156"/>
      <c r="AT1139" s="152" t="s">
        <v>211</v>
      </c>
      <c r="AU1139" s="152" t="s">
        <v>81</v>
      </c>
      <c r="AV1139" s="12" t="s">
        <v>79</v>
      </c>
      <c r="AW1139" s="12" t="s">
        <v>33</v>
      </c>
      <c r="AX1139" s="12" t="s">
        <v>72</v>
      </c>
      <c r="AY1139" s="152" t="s">
        <v>125</v>
      </c>
    </row>
    <row r="1140" spans="2:65" s="13" customFormat="1" ht="11.25">
      <c r="B1140" s="157"/>
      <c r="D1140" s="151" t="s">
        <v>211</v>
      </c>
      <c r="E1140" s="158" t="s">
        <v>19</v>
      </c>
      <c r="F1140" s="159" t="s">
        <v>1234</v>
      </c>
      <c r="H1140" s="160">
        <v>34.200000000000003</v>
      </c>
      <c r="I1140" s="161"/>
      <c r="L1140" s="157"/>
      <c r="M1140" s="162"/>
      <c r="T1140" s="163"/>
      <c r="AT1140" s="158" t="s">
        <v>211</v>
      </c>
      <c r="AU1140" s="158" t="s">
        <v>81</v>
      </c>
      <c r="AV1140" s="13" t="s">
        <v>81</v>
      </c>
      <c r="AW1140" s="13" t="s">
        <v>33</v>
      </c>
      <c r="AX1140" s="13" t="s">
        <v>72</v>
      </c>
      <c r="AY1140" s="158" t="s">
        <v>125</v>
      </c>
    </row>
    <row r="1141" spans="2:65" s="13" customFormat="1" ht="11.25">
      <c r="B1141" s="157"/>
      <c r="D1141" s="151" t="s">
        <v>211</v>
      </c>
      <c r="E1141" s="158" t="s">
        <v>19</v>
      </c>
      <c r="F1141" s="159" t="s">
        <v>1232</v>
      </c>
      <c r="H1141" s="160">
        <v>1.05</v>
      </c>
      <c r="I1141" s="161"/>
      <c r="L1141" s="157"/>
      <c r="M1141" s="162"/>
      <c r="T1141" s="163"/>
      <c r="AT1141" s="158" t="s">
        <v>211</v>
      </c>
      <c r="AU1141" s="158" t="s">
        <v>81</v>
      </c>
      <c r="AV1141" s="13" t="s">
        <v>81</v>
      </c>
      <c r="AW1141" s="13" t="s">
        <v>33</v>
      </c>
      <c r="AX1141" s="13" t="s">
        <v>72</v>
      </c>
      <c r="AY1141" s="158" t="s">
        <v>125</v>
      </c>
    </row>
    <row r="1142" spans="2:65" s="15" customFormat="1" ht="11.25">
      <c r="B1142" s="181"/>
      <c r="D1142" s="151" t="s">
        <v>211</v>
      </c>
      <c r="E1142" s="182" t="s">
        <v>19</v>
      </c>
      <c r="F1142" s="183" t="s">
        <v>447</v>
      </c>
      <c r="H1142" s="184">
        <v>91.95</v>
      </c>
      <c r="I1142" s="185"/>
      <c r="L1142" s="181"/>
      <c r="M1142" s="186"/>
      <c r="T1142" s="187"/>
      <c r="AT1142" s="182" t="s">
        <v>211</v>
      </c>
      <c r="AU1142" s="182" t="s">
        <v>81</v>
      </c>
      <c r="AV1142" s="15" t="s">
        <v>137</v>
      </c>
      <c r="AW1142" s="15" t="s">
        <v>33</v>
      </c>
      <c r="AX1142" s="15" t="s">
        <v>72</v>
      </c>
      <c r="AY1142" s="182" t="s">
        <v>125</v>
      </c>
    </row>
    <row r="1143" spans="2:65" s="12" customFormat="1" ht="11.25">
      <c r="B1143" s="150"/>
      <c r="D1143" s="151" t="s">
        <v>211</v>
      </c>
      <c r="E1143" s="152" t="s">
        <v>19</v>
      </c>
      <c r="F1143" s="153" t="s">
        <v>1625</v>
      </c>
      <c r="H1143" s="152" t="s">
        <v>19</v>
      </c>
      <c r="I1143" s="154"/>
      <c r="L1143" s="150"/>
      <c r="M1143" s="155"/>
      <c r="T1143" s="156"/>
      <c r="AT1143" s="152" t="s">
        <v>211</v>
      </c>
      <c r="AU1143" s="152" t="s">
        <v>81</v>
      </c>
      <c r="AV1143" s="12" t="s">
        <v>79</v>
      </c>
      <c r="AW1143" s="12" t="s">
        <v>33</v>
      </c>
      <c r="AX1143" s="12" t="s">
        <v>72</v>
      </c>
      <c r="AY1143" s="152" t="s">
        <v>125</v>
      </c>
    </row>
    <row r="1144" spans="2:65" s="13" customFormat="1" ht="11.25">
      <c r="B1144" s="157"/>
      <c r="D1144" s="151" t="s">
        <v>211</v>
      </c>
      <c r="E1144" s="158" t="s">
        <v>19</v>
      </c>
      <c r="F1144" s="159" t="s">
        <v>896</v>
      </c>
      <c r="H1144" s="160">
        <v>100</v>
      </c>
      <c r="I1144" s="161"/>
      <c r="L1144" s="157"/>
      <c r="M1144" s="162"/>
      <c r="T1144" s="163"/>
      <c r="AT1144" s="158" t="s">
        <v>211</v>
      </c>
      <c r="AU1144" s="158" t="s">
        <v>81</v>
      </c>
      <c r="AV1144" s="13" t="s">
        <v>81</v>
      </c>
      <c r="AW1144" s="13" t="s">
        <v>33</v>
      </c>
      <c r="AX1144" s="13" t="s">
        <v>72</v>
      </c>
      <c r="AY1144" s="158" t="s">
        <v>125</v>
      </c>
    </row>
    <row r="1145" spans="2:65" s="15" customFormat="1" ht="11.25">
      <c r="B1145" s="181"/>
      <c r="D1145" s="151" t="s">
        <v>211</v>
      </c>
      <c r="E1145" s="182" t="s">
        <v>19</v>
      </c>
      <c r="F1145" s="183" t="s">
        <v>447</v>
      </c>
      <c r="H1145" s="184">
        <v>100</v>
      </c>
      <c r="I1145" s="185"/>
      <c r="L1145" s="181"/>
      <c r="M1145" s="186"/>
      <c r="T1145" s="187"/>
      <c r="AT1145" s="182" t="s">
        <v>211</v>
      </c>
      <c r="AU1145" s="182" t="s">
        <v>81</v>
      </c>
      <c r="AV1145" s="15" t="s">
        <v>137</v>
      </c>
      <c r="AW1145" s="15" t="s">
        <v>33</v>
      </c>
      <c r="AX1145" s="15" t="s">
        <v>72</v>
      </c>
      <c r="AY1145" s="182" t="s">
        <v>125</v>
      </c>
    </row>
    <row r="1146" spans="2:65" s="14" customFormat="1" ht="11.25">
      <c r="B1146" s="164"/>
      <c r="D1146" s="151" t="s">
        <v>211</v>
      </c>
      <c r="E1146" s="165" t="s">
        <v>19</v>
      </c>
      <c r="F1146" s="166" t="s">
        <v>229</v>
      </c>
      <c r="H1146" s="167">
        <v>408.44499999999999</v>
      </c>
      <c r="I1146" s="168"/>
      <c r="L1146" s="164"/>
      <c r="M1146" s="169"/>
      <c r="T1146" s="170"/>
      <c r="AT1146" s="165" t="s">
        <v>211</v>
      </c>
      <c r="AU1146" s="165" t="s">
        <v>81</v>
      </c>
      <c r="AV1146" s="14" t="s">
        <v>143</v>
      </c>
      <c r="AW1146" s="14" t="s">
        <v>33</v>
      </c>
      <c r="AX1146" s="14" t="s">
        <v>79</v>
      </c>
      <c r="AY1146" s="165" t="s">
        <v>125</v>
      </c>
    </row>
    <row r="1147" spans="2:65" s="1" customFormat="1" ht="24.2" customHeight="1">
      <c r="B1147" s="33"/>
      <c r="C1147" s="128" t="s">
        <v>1626</v>
      </c>
      <c r="D1147" s="128" t="s">
        <v>128</v>
      </c>
      <c r="E1147" s="129" t="s">
        <v>1627</v>
      </c>
      <c r="F1147" s="130" t="s">
        <v>1628</v>
      </c>
      <c r="G1147" s="131" t="s">
        <v>206</v>
      </c>
      <c r="H1147" s="132">
        <v>408.44499999999999</v>
      </c>
      <c r="I1147" s="133"/>
      <c r="J1147" s="134">
        <f>ROUND(I1147*H1147,2)</f>
        <v>0</v>
      </c>
      <c r="K1147" s="130" t="s">
        <v>207</v>
      </c>
      <c r="L1147" s="33"/>
      <c r="M1147" s="135" t="s">
        <v>19</v>
      </c>
      <c r="N1147" s="136" t="s">
        <v>43</v>
      </c>
      <c r="P1147" s="137">
        <f>O1147*H1147</f>
        <v>0</v>
      </c>
      <c r="Q1147" s="137">
        <v>2.5999999999999998E-4</v>
      </c>
      <c r="R1147" s="137">
        <f>Q1147*H1147</f>
        <v>0.10619569999999999</v>
      </c>
      <c r="S1147" s="137">
        <v>0</v>
      </c>
      <c r="T1147" s="138">
        <f>S1147*H1147</f>
        <v>0</v>
      </c>
      <c r="AR1147" s="139" t="s">
        <v>299</v>
      </c>
      <c r="AT1147" s="139" t="s">
        <v>128</v>
      </c>
      <c r="AU1147" s="139" t="s">
        <v>81</v>
      </c>
      <c r="AY1147" s="18" t="s">
        <v>125</v>
      </c>
      <c r="BE1147" s="140">
        <f>IF(N1147="základní",J1147,0)</f>
        <v>0</v>
      </c>
      <c r="BF1147" s="140">
        <f>IF(N1147="snížená",J1147,0)</f>
        <v>0</v>
      </c>
      <c r="BG1147" s="140">
        <f>IF(N1147="zákl. přenesená",J1147,0)</f>
        <v>0</v>
      </c>
      <c r="BH1147" s="140">
        <f>IF(N1147="sníž. přenesená",J1147,0)</f>
        <v>0</v>
      </c>
      <c r="BI1147" s="140">
        <f>IF(N1147="nulová",J1147,0)</f>
        <v>0</v>
      </c>
      <c r="BJ1147" s="18" t="s">
        <v>79</v>
      </c>
      <c r="BK1147" s="140">
        <f>ROUND(I1147*H1147,2)</f>
        <v>0</v>
      </c>
      <c r="BL1147" s="18" t="s">
        <v>299</v>
      </c>
      <c r="BM1147" s="139" t="s">
        <v>1629</v>
      </c>
    </row>
    <row r="1148" spans="2:65" s="1" customFormat="1" ht="11.25">
      <c r="B1148" s="33"/>
      <c r="D1148" s="146" t="s">
        <v>209</v>
      </c>
      <c r="F1148" s="147" t="s">
        <v>1630</v>
      </c>
      <c r="I1148" s="148"/>
      <c r="L1148" s="33"/>
      <c r="M1148" s="190"/>
      <c r="N1148" s="143"/>
      <c r="O1148" s="143"/>
      <c r="P1148" s="143"/>
      <c r="Q1148" s="143"/>
      <c r="R1148" s="143"/>
      <c r="S1148" s="143"/>
      <c r="T1148" s="191"/>
      <c r="AT1148" s="18" t="s">
        <v>209</v>
      </c>
      <c r="AU1148" s="18" t="s">
        <v>81</v>
      </c>
    </row>
    <row r="1149" spans="2:65" s="1" customFormat="1" ht="6.95" customHeight="1">
      <c r="B1149" s="42"/>
      <c r="C1149" s="43"/>
      <c r="D1149" s="43"/>
      <c r="E1149" s="43"/>
      <c r="F1149" s="43"/>
      <c r="G1149" s="43"/>
      <c r="H1149" s="43"/>
      <c r="I1149" s="43"/>
      <c r="J1149" s="43"/>
      <c r="K1149" s="43"/>
      <c r="L1149" s="33"/>
    </row>
  </sheetData>
  <sheetProtection algorithmName="SHA-512" hashValue="jVgvp2oM/VCRebMRJZmjrzAzsUVhcxoVN7JTSOb7/3UT+Lhs4oYm9EgGxZz5Seji678N1cyzUHC/l68uI8DP/w==" saltValue="Crz81ZULdXe7rzQv1NrOzxMNuWNK4tGvJFmggk7GqFCw4HqRLwVbKtMzU0wfVn3Z7NFtu9W4QSYYbr+k4TVApg==" spinCount="100000" sheet="1" objects="1" scenarios="1" formatColumns="0" formatRows="0" autoFilter="0"/>
  <autoFilter ref="C98:K1148" xr:uid="{00000000-0009-0000-0000-000002000000}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200-000000000000}"/>
    <hyperlink ref="F107" r:id="rId2" xr:uid="{00000000-0004-0000-0200-000001000000}"/>
    <hyperlink ref="F111" r:id="rId3" xr:uid="{00000000-0004-0000-0200-000002000000}"/>
    <hyperlink ref="F118" r:id="rId4" xr:uid="{00000000-0004-0000-0200-000003000000}"/>
    <hyperlink ref="F122" r:id="rId5" xr:uid="{00000000-0004-0000-0200-000004000000}"/>
    <hyperlink ref="F125" r:id="rId6" xr:uid="{00000000-0004-0000-0200-000005000000}"/>
    <hyperlink ref="F127" r:id="rId7" xr:uid="{00000000-0004-0000-0200-000006000000}"/>
    <hyperlink ref="F130" r:id="rId8" xr:uid="{00000000-0004-0000-0200-000007000000}"/>
    <hyperlink ref="F135" r:id="rId9" xr:uid="{00000000-0004-0000-0200-000008000000}"/>
    <hyperlink ref="F143" r:id="rId10" xr:uid="{00000000-0004-0000-0200-000009000000}"/>
    <hyperlink ref="F147" r:id="rId11" xr:uid="{00000000-0004-0000-0200-00000A000000}"/>
    <hyperlink ref="F150" r:id="rId12" xr:uid="{00000000-0004-0000-0200-00000B000000}"/>
    <hyperlink ref="F156" r:id="rId13" xr:uid="{00000000-0004-0000-0200-00000C000000}"/>
    <hyperlink ref="F160" r:id="rId14" xr:uid="{00000000-0004-0000-0200-00000D000000}"/>
    <hyperlink ref="F166" r:id="rId15" xr:uid="{00000000-0004-0000-0200-00000E000000}"/>
    <hyperlink ref="F172" r:id="rId16" xr:uid="{00000000-0004-0000-0200-00000F000000}"/>
    <hyperlink ref="F174" r:id="rId17" xr:uid="{00000000-0004-0000-0200-000010000000}"/>
    <hyperlink ref="F177" r:id="rId18" xr:uid="{00000000-0004-0000-0200-000011000000}"/>
    <hyperlink ref="F182" r:id="rId19" xr:uid="{00000000-0004-0000-0200-000012000000}"/>
    <hyperlink ref="F185" r:id="rId20" xr:uid="{00000000-0004-0000-0200-000013000000}"/>
    <hyperlink ref="F189" r:id="rId21" xr:uid="{00000000-0004-0000-0200-000014000000}"/>
    <hyperlink ref="F193" r:id="rId22" xr:uid="{00000000-0004-0000-0200-000015000000}"/>
    <hyperlink ref="F200" r:id="rId23" xr:uid="{00000000-0004-0000-0200-000016000000}"/>
    <hyperlink ref="F208" r:id="rId24" xr:uid="{00000000-0004-0000-0200-000017000000}"/>
    <hyperlink ref="F221" r:id="rId25" xr:uid="{00000000-0004-0000-0200-000018000000}"/>
    <hyperlink ref="F229" r:id="rId26" xr:uid="{00000000-0004-0000-0200-000019000000}"/>
    <hyperlink ref="F236" r:id="rId27" xr:uid="{00000000-0004-0000-0200-00001A000000}"/>
    <hyperlink ref="F240" r:id="rId28" xr:uid="{00000000-0004-0000-0200-00001B000000}"/>
    <hyperlink ref="F247" r:id="rId29" xr:uid="{00000000-0004-0000-0200-00001C000000}"/>
    <hyperlink ref="F257" r:id="rId30" xr:uid="{00000000-0004-0000-0200-00001D000000}"/>
    <hyperlink ref="F270" r:id="rId31" xr:uid="{00000000-0004-0000-0200-00001E000000}"/>
    <hyperlink ref="F284" r:id="rId32" xr:uid="{00000000-0004-0000-0200-00001F000000}"/>
    <hyperlink ref="F290" r:id="rId33" xr:uid="{00000000-0004-0000-0200-000020000000}"/>
    <hyperlink ref="F296" r:id="rId34" xr:uid="{00000000-0004-0000-0200-000021000000}"/>
    <hyperlink ref="F325" r:id="rId35" xr:uid="{00000000-0004-0000-0200-000022000000}"/>
    <hyperlink ref="F354" r:id="rId36" xr:uid="{00000000-0004-0000-0200-000023000000}"/>
    <hyperlink ref="F383" r:id="rId37" xr:uid="{00000000-0004-0000-0200-000024000000}"/>
    <hyperlink ref="F410" r:id="rId38" xr:uid="{00000000-0004-0000-0200-000025000000}"/>
    <hyperlink ref="F422" r:id="rId39" xr:uid="{00000000-0004-0000-0200-000026000000}"/>
    <hyperlink ref="F445" r:id="rId40" xr:uid="{00000000-0004-0000-0200-000027000000}"/>
    <hyperlink ref="F451" r:id="rId41" xr:uid="{00000000-0004-0000-0200-000028000000}"/>
    <hyperlink ref="F458" r:id="rId42" xr:uid="{00000000-0004-0000-0200-000029000000}"/>
    <hyperlink ref="F460" r:id="rId43" xr:uid="{00000000-0004-0000-0200-00002A000000}"/>
    <hyperlink ref="F462" r:id="rId44" xr:uid="{00000000-0004-0000-0200-00002B000000}"/>
    <hyperlink ref="F472" r:id="rId45" xr:uid="{00000000-0004-0000-0200-00002C000000}"/>
    <hyperlink ref="F477" r:id="rId46" xr:uid="{00000000-0004-0000-0200-00002D000000}"/>
    <hyperlink ref="F482" r:id="rId47" xr:uid="{00000000-0004-0000-0200-00002E000000}"/>
    <hyperlink ref="F497" r:id="rId48" xr:uid="{00000000-0004-0000-0200-00002F000000}"/>
    <hyperlink ref="F512" r:id="rId49" xr:uid="{00000000-0004-0000-0200-000030000000}"/>
    <hyperlink ref="F529" r:id="rId50" xr:uid="{00000000-0004-0000-0200-000031000000}"/>
    <hyperlink ref="F532" r:id="rId51" xr:uid="{00000000-0004-0000-0200-000032000000}"/>
    <hyperlink ref="F555" r:id="rId52" xr:uid="{00000000-0004-0000-0200-000033000000}"/>
    <hyperlink ref="F559" r:id="rId53" xr:uid="{00000000-0004-0000-0200-000034000000}"/>
    <hyperlink ref="F563" r:id="rId54" xr:uid="{00000000-0004-0000-0200-000035000000}"/>
    <hyperlink ref="F566" r:id="rId55" xr:uid="{00000000-0004-0000-0200-000036000000}"/>
    <hyperlink ref="F585" r:id="rId56" xr:uid="{00000000-0004-0000-0200-000037000000}"/>
    <hyperlink ref="F589" r:id="rId57" xr:uid="{00000000-0004-0000-0200-000038000000}"/>
    <hyperlink ref="F594" r:id="rId58" xr:uid="{00000000-0004-0000-0200-000039000000}"/>
    <hyperlink ref="F598" r:id="rId59" xr:uid="{00000000-0004-0000-0200-00003A000000}"/>
    <hyperlink ref="F601" r:id="rId60" xr:uid="{00000000-0004-0000-0200-00003B000000}"/>
    <hyperlink ref="F606" r:id="rId61" xr:uid="{00000000-0004-0000-0200-00003C000000}"/>
    <hyperlink ref="F613" r:id="rId62" xr:uid="{00000000-0004-0000-0200-00003D000000}"/>
    <hyperlink ref="F616" r:id="rId63" xr:uid="{00000000-0004-0000-0200-00003E000000}"/>
    <hyperlink ref="F619" r:id="rId64" xr:uid="{00000000-0004-0000-0200-00003F000000}"/>
    <hyperlink ref="F624" r:id="rId65" xr:uid="{00000000-0004-0000-0200-000040000000}"/>
    <hyperlink ref="F628" r:id="rId66" xr:uid="{00000000-0004-0000-0200-000041000000}"/>
    <hyperlink ref="F632" r:id="rId67" xr:uid="{00000000-0004-0000-0200-000042000000}"/>
    <hyperlink ref="F641" r:id="rId68" xr:uid="{00000000-0004-0000-0200-000043000000}"/>
    <hyperlink ref="F652" r:id="rId69" xr:uid="{00000000-0004-0000-0200-000044000000}"/>
    <hyperlink ref="F659" r:id="rId70" xr:uid="{00000000-0004-0000-0200-000045000000}"/>
    <hyperlink ref="F663" r:id="rId71" xr:uid="{00000000-0004-0000-0200-000046000000}"/>
    <hyperlink ref="F670" r:id="rId72" xr:uid="{00000000-0004-0000-0200-000047000000}"/>
    <hyperlink ref="F674" r:id="rId73" xr:uid="{00000000-0004-0000-0200-000048000000}"/>
    <hyperlink ref="F681" r:id="rId74" xr:uid="{00000000-0004-0000-0200-000049000000}"/>
    <hyperlink ref="F712" r:id="rId75" xr:uid="{00000000-0004-0000-0200-00004A000000}"/>
    <hyperlink ref="F728" r:id="rId76" xr:uid="{00000000-0004-0000-0200-00004B000000}"/>
    <hyperlink ref="F731" r:id="rId77" xr:uid="{00000000-0004-0000-0200-00004C000000}"/>
    <hyperlink ref="F734" r:id="rId78" xr:uid="{00000000-0004-0000-0200-00004D000000}"/>
    <hyperlink ref="F736" r:id="rId79" xr:uid="{00000000-0004-0000-0200-00004E000000}"/>
    <hyperlink ref="F738" r:id="rId80" xr:uid="{00000000-0004-0000-0200-00004F000000}"/>
    <hyperlink ref="F740" r:id="rId81" xr:uid="{00000000-0004-0000-0200-000050000000}"/>
    <hyperlink ref="F742" r:id="rId82" xr:uid="{00000000-0004-0000-0200-000051000000}"/>
    <hyperlink ref="F749" r:id="rId83" xr:uid="{00000000-0004-0000-0200-000052000000}"/>
    <hyperlink ref="F753" r:id="rId84" xr:uid="{00000000-0004-0000-0200-000053000000}"/>
    <hyperlink ref="F755" r:id="rId85" xr:uid="{00000000-0004-0000-0200-000054000000}"/>
    <hyperlink ref="F757" r:id="rId86" xr:uid="{00000000-0004-0000-0200-000055000000}"/>
    <hyperlink ref="F759" r:id="rId87" xr:uid="{00000000-0004-0000-0200-000056000000}"/>
    <hyperlink ref="F768" r:id="rId88" xr:uid="{00000000-0004-0000-0200-000057000000}"/>
    <hyperlink ref="F770" r:id="rId89" xr:uid="{00000000-0004-0000-0200-000058000000}"/>
    <hyperlink ref="F772" r:id="rId90" xr:uid="{00000000-0004-0000-0200-000059000000}"/>
    <hyperlink ref="F774" r:id="rId91" xr:uid="{00000000-0004-0000-0200-00005A000000}"/>
    <hyperlink ref="F776" r:id="rId92" xr:uid="{00000000-0004-0000-0200-00005B000000}"/>
    <hyperlink ref="F779" r:id="rId93" xr:uid="{00000000-0004-0000-0200-00005C000000}"/>
    <hyperlink ref="F783" r:id="rId94" xr:uid="{00000000-0004-0000-0200-00005D000000}"/>
    <hyperlink ref="F786" r:id="rId95" xr:uid="{00000000-0004-0000-0200-00005E000000}"/>
    <hyperlink ref="F789" r:id="rId96" xr:uid="{00000000-0004-0000-0200-00005F000000}"/>
    <hyperlink ref="F792" r:id="rId97" xr:uid="{00000000-0004-0000-0200-000060000000}"/>
    <hyperlink ref="F802" r:id="rId98" xr:uid="{00000000-0004-0000-0200-000061000000}"/>
    <hyperlink ref="F804" r:id="rId99" xr:uid="{00000000-0004-0000-0200-000062000000}"/>
    <hyperlink ref="F807" r:id="rId100" xr:uid="{00000000-0004-0000-0200-000063000000}"/>
    <hyperlink ref="F809" r:id="rId101" xr:uid="{00000000-0004-0000-0200-000064000000}"/>
    <hyperlink ref="F812" r:id="rId102" xr:uid="{00000000-0004-0000-0200-000065000000}"/>
    <hyperlink ref="F814" r:id="rId103" xr:uid="{00000000-0004-0000-0200-000066000000}"/>
    <hyperlink ref="F816" r:id="rId104" xr:uid="{00000000-0004-0000-0200-000067000000}"/>
    <hyperlink ref="F818" r:id="rId105" xr:uid="{00000000-0004-0000-0200-000068000000}"/>
    <hyperlink ref="F820" r:id="rId106" xr:uid="{00000000-0004-0000-0200-000069000000}"/>
    <hyperlink ref="F830" r:id="rId107" xr:uid="{00000000-0004-0000-0200-00006A000000}"/>
    <hyperlink ref="F833" r:id="rId108" xr:uid="{00000000-0004-0000-0200-00006B000000}"/>
    <hyperlink ref="F835" r:id="rId109" xr:uid="{00000000-0004-0000-0200-00006C000000}"/>
    <hyperlink ref="F839" r:id="rId110" xr:uid="{00000000-0004-0000-0200-00006D000000}"/>
    <hyperlink ref="F844" r:id="rId111" xr:uid="{00000000-0004-0000-0200-00006E000000}"/>
    <hyperlink ref="F847" r:id="rId112" xr:uid="{00000000-0004-0000-0200-00006F000000}"/>
    <hyperlink ref="F853" r:id="rId113" xr:uid="{00000000-0004-0000-0200-000070000000}"/>
    <hyperlink ref="F855" r:id="rId114" xr:uid="{00000000-0004-0000-0200-000071000000}"/>
    <hyperlink ref="F860" r:id="rId115" xr:uid="{00000000-0004-0000-0200-000072000000}"/>
    <hyperlink ref="F862" r:id="rId116" xr:uid="{00000000-0004-0000-0200-000073000000}"/>
    <hyperlink ref="F867" r:id="rId117" xr:uid="{00000000-0004-0000-0200-000074000000}"/>
    <hyperlink ref="F880" r:id="rId118" xr:uid="{00000000-0004-0000-0200-000075000000}"/>
    <hyperlink ref="F892" r:id="rId119" xr:uid="{00000000-0004-0000-0200-000076000000}"/>
    <hyperlink ref="F895" r:id="rId120" xr:uid="{00000000-0004-0000-0200-000077000000}"/>
    <hyperlink ref="F899" r:id="rId121" xr:uid="{00000000-0004-0000-0200-000078000000}"/>
    <hyperlink ref="F902" r:id="rId122" xr:uid="{00000000-0004-0000-0200-000079000000}"/>
    <hyperlink ref="F905" r:id="rId123" xr:uid="{00000000-0004-0000-0200-00007A000000}"/>
    <hyperlink ref="F909" r:id="rId124" xr:uid="{00000000-0004-0000-0200-00007B000000}"/>
    <hyperlink ref="F912" r:id="rId125" xr:uid="{00000000-0004-0000-0200-00007C000000}"/>
    <hyperlink ref="F918" r:id="rId126" xr:uid="{00000000-0004-0000-0200-00007D000000}"/>
    <hyperlink ref="F920" r:id="rId127" xr:uid="{00000000-0004-0000-0200-00007E000000}"/>
    <hyperlink ref="F923" r:id="rId128" xr:uid="{00000000-0004-0000-0200-00007F000000}"/>
    <hyperlink ref="F925" r:id="rId129" xr:uid="{00000000-0004-0000-0200-000080000000}"/>
    <hyperlink ref="F928" r:id="rId130" xr:uid="{00000000-0004-0000-0200-000081000000}"/>
    <hyperlink ref="F931" r:id="rId131" xr:uid="{00000000-0004-0000-0200-000082000000}"/>
    <hyperlink ref="F937" r:id="rId132" xr:uid="{00000000-0004-0000-0200-000083000000}"/>
    <hyperlink ref="F939" r:id="rId133" xr:uid="{00000000-0004-0000-0200-000084000000}"/>
    <hyperlink ref="F946" r:id="rId134" xr:uid="{00000000-0004-0000-0200-000085000000}"/>
    <hyperlink ref="F948" r:id="rId135" xr:uid="{00000000-0004-0000-0200-000086000000}"/>
    <hyperlink ref="F950" r:id="rId136" xr:uid="{00000000-0004-0000-0200-000087000000}"/>
    <hyperlink ref="F952" r:id="rId137" xr:uid="{00000000-0004-0000-0200-000088000000}"/>
    <hyperlink ref="F954" r:id="rId138" xr:uid="{00000000-0004-0000-0200-000089000000}"/>
    <hyperlink ref="F979" r:id="rId139" xr:uid="{00000000-0004-0000-0200-00008A000000}"/>
    <hyperlink ref="F982" r:id="rId140" xr:uid="{00000000-0004-0000-0200-00008B000000}"/>
    <hyperlink ref="F996" r:id="rId141" xr:uid="{00000000-0004-0000-0200-00008C000000}"/>
    <hyperlink ref="F1004" r:id="rId142" xr:uid="{00000000-0004-0000-0200-00008D000000}"/>
    <hyperlink ref="F1009" r:id="rId143" xr:uid="{00000000-0004-0000-0200-00008E000000}"/>
    <hyperlink ref="F1012" r:id="rId144" xr:uid="{00000000-0004-0000-0200-00008F000000}"/>
    <hyperlink ref="F1015" r:id="rId145" xr:uid="{00000000-0004-0000-0200-000090000000}"/>
    <hyperlink ref="F1018" r:id="rId146" xr:uid="{00000000-0004-0000-0200-000091000000}"/>
    <hyperlink ref="F1030" r:id="rId147" xr:uid="{00000000-0004-0000-0200-000092000000}"/>
    <hyperlink ref="F1037" r:id="rId148" xr:uid="{00000000-0004-0000-0200-000093000000}"/>
    <hyperlink ref="F1044" r:id="rId149" xr:uid="{00000000-0004-0000-0200-000094000000}"/>
    <hyperlink ref="F1054" r:id="rId150" xr:uid="{00000000-0004-0000-0200-000095000000}"/>
    <hyperlink ref="F1057" r:id="rId151" xr:uid="{00000000-0004-0000-0200-000096000000}"/>
    <hyperlink ref="F1064" r:id="rId152" xr:uid="{00000000-0004-0000-0200-000097000000}"/>
    <hyperlink ref="F1069" r:id="rId153" xr:uid="{00000000-0004-0000-0200-000098000000}"/>
    <hyperlink ref="F1078" r:id="rId154" xr:uid="{00000000-0004-0000-0200-000099000000}"/>
    <hyperlink ref="F1081" r:id="rId155" xr:uid="{00000000-0004-0000-0200-00009A000000}"/>
    <hyperlink ref="F1090" r:id="rId156" xr:uid="{00000000-0004-0000-0200-00009B000000}"/>
    <hyperlink ref="F1148" r:id="rId157" xr:uid="{00000000-0004-0000-0200-00009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87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Snížení energetické náročnosti budovy škola Šance, Poštovní 654, Horní Slakov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1631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1632</v>
      </c>
      <c r="I12" s="28" t="s">
        <v>23</v>
      </c>
      <c r="J12" s="50" t="str">
        <f>'Rekapitulace stavby'!AN8</f>
        <v>6. 12. 2022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>Město Horní Slavkov</v>
      </c>
      <c r="I15" s="28" t="s">
        <v>28</v>
      </c>
      <c r="J15" s="26" t="str">
        <f>IF('Rekapitulace stavby'!AN11="","",'Rekapitulace stavby'!AN11)</f>
        <v/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CENTRA STAV s.r.o.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Michal Kubelka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ROUND((SUM(BE84:BE200)),  2)</f>
        <v>0</v>
      </c>
      <c r="I33" s="90">
        <v>0.21</v>
      </c>
      <c r="J33" s="89">
        <f>ROUND(((SUM(BE84:BE200))*I33),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ROUND((SUM(BF84:BF200)),  2)</f>
        <v>0</v>
      </c>
      <c r="I34" s="90">
        <v>0.12</v>
      </c>
      <c r="J34" s="89">
        <f>ROUND(((SUM(BF84:BF200))*I34),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ROUND((SUM(BG84:BG200)),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ROUND((SUM(BH84:BH200)),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ROUND((SUM(BI84:BI200)),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Snížení energetické náročnosti budovy škola Šance, Poštovní 654, Horní Slakov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02 - Střecha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6. 12. 2022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Město Horní Slavkov</v>
      </c>
      <c r="I54" s="28" t="s">
        <v>31</v>
      </c>
      <c r="J54" s="31" t="str">
        <f>E21</f>
        <v>CENTRA STAV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Michal Kubelka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J84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1633</v>
      </c>
      <c r="E60" s="102"/>
      <c r="F60" s="102"/>
      <c r="G60" s="102"/>
      <c r="H60" s="102"/>
      <c r="I60" s="102"/>
      <c r="J60" s="103">
        <f>J85</f>
        <v>0</v>
      </c>
      <c r="L60" s="100"/>
    </row>
    <row r="61" spans="2:47" s="8" customFormat="1" ht="24.95" customHeight="1">
      <c r="B61" s="100"/>
      <c r="D61" s="101" t="s">
        <v>1634</v>
      </c>
      <c r="E61" s="102"/>
      <c r="F61" s="102"/>
      <c r="G61" s="102"/>
      <c r="H61" s="102"/>
      <c r="I61" s="102"/>
      <c r="J61" s="103">
        <f>J103</f>
        <v>0</v>
      </c>
      <c r="L61" s="100"/>
    </row>
    <row r="62" spans="2:47" s="8" customFormat="1" ht="24.95" customHeight="1">
      <c r="B62" s="100"/>
      <c r="D62" s="101" t="s">
        <v>1635</v>
      </c>
      <c r="E62" s="102"/>
      <c r="F62" s="102"/>
      <c r="G62" s="102"/>
      <c r="H62" s="102"/>
      <c r="I62" s="102"/>
      <c r="J62" s="103">
        <f>J127</f>
        <v>0</v>
      </c>
      <c r="L62" s="100"/>
    </row>
    <row r="63" spans="2:47" s="8" customFormat="1" ht="24.95" customHeight="1">
      <c r="B63" s="100"/>
      <c r="D63" s="101" t="s">
        <v>189</v>
      </c>
      <c r="E63" s="102"/>
      <c r="F63" s="102"/>
      <c r="G63" s="102"/>
      <c r="H63" s="102"/>
      <c r="I63" s="102"/>
      <c r="J63" s="103">
        <f>J183</f>
        <v>0</v>
      </c>
      <c r="L63" s="100"/>
    </row>
    <row r="64" spans="2:47" s="9" customFormat="1" ht="19.899999999999999" customHeight="1">
      <c r="B64" s="104"/>
      <c r="D64" s="105" t="s">
        <v>1636</v>
      </c>
      <c r="E64" s="106"/>
      <c r="F64" s="106"/>
      <c r="G64" s="106"/>
      <c r="H64" s="106"/>
      <c r="I64" s="106"/>
      <c r="J64" s="107">
        <f>J184</f>
        <v>0</v>
      </c>
      <c r="L64" s="104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110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15" t="str">
        <f>E7</f>
        <v>Snížení energetické náročnosti budovy škola Šance, Poštovní 654, Horní Slakov</v>
      </c>
      <c r="F74" s="316"/>
      <c r="G74" s="316"/>
      <c r="H74" s="316"/>
      <c r="L74" s="33"/>
    </row>
    <row r="75" spans="2:12" s="1" customFormat="1" ht="12" customHeight="1">
      <c r="B75" s="33"/>
      <c r="C75" s="28" t="s">
        <v>98</v>
      </c>
      <c r="L75" s="33"/>
    </row>
    <row r="76" spans="2:12" s="1" customFormat="1" ht="16.5" customHeight="1">
      <c r="B76" s="33"/>
      <c r="E76" s="278" t="str">
        <f>E9</f>
        <v>02 - Střecha</v>
      </c>
      <c r="F76" s="317"/>
      <c r="G76" s="317"/>
      <c r="H76" s="317"/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 xml:space="preserve"> </v>
      </c>
      <c r="I78" s="28" t="s">
        <v>23</v>
      </c>
      <c r="J78" s="50" t="str">
        <f>IF(J12="","",J12)</f>
        <v>6. 12. 2022</v>
      </c>
      <c r="L78" s="33"/>
    </row>
    <row r="79" spans="2:12" s="1" customFormat="1" ht="6.95" customHeight="1">
      <c r="B79" s="33"/>
      <c r="L79" s="33"/>
    </row>
    <row r="80" spans="2:12" s="1" customFormat="1" ht="15.2" customHeight="1">
      <c r="B80" s="33"/>
      <c r="C80" s="28" t="s">
        <v>25</v>
      </c>
      <c r="F80" s="26" t="str">
        <f>E15</f>
        <v>Město Horní Slavkov</v>
      </c>
      <c r="I80" s="28" t="s">
        <v>31</v>
      </c>
      <c r="J80" s="31" t="str">
        <f>E21</f>
        <v>CENTRA STAV s.r.o.</v>
      </c>
      <c r="L80" s="33"/>
    </row>
    <row r="81" spans="2:65" s="1" customFormat="1" ht="15.2" customHeight="1">
      <c r="B81" s="33"/>
      <c r="C81" s="28" t="s">
        <v>29</v>
      </c>
      <c r="F81" s="26" t="str">
        <f>IF(E18="","",E18)</f>
        <v>Vyplň údaj</v>
      </c>
      <c r="I81" s="28" t="s">
        <v>34</v>
      </c>
      <c r="J81" s="31" t="str">
        <f>E24</f>
        <v>Michal Kubelka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08"/>
      <c r="C83" s="109" t="s">
        <v>111</v>
      </c>
      <c r="D83" s="110" t="s">
        <v>57</v>
      </c>
      <c r="E83" s="110" t="s">
        <v>53</v>
      </c>
      <c r="F83" s="110" t="s">
        <v>54</v>
      </c>
      <c r="G83" s="110" t="s">
        <v>112</v>
      </c>
      <c r="H83" s="110" t="s">
        <v>113</v>
      </c>
      <c r="I83" s="110" t="s">
        <v>114</v>
      </c>
      <c r="J83" s="110" t="s">
        <v>102</v>
      </c>
      <c r="K83" s="111" t="s">
        <v>115</v>
      </c>
      <c r="L83" s="108"/>
      <c r="M83" s="57" t="s">
        <v>19</v>
      </c>
      <c r="N83" s="58" t="s">
        <v>42</v>
      </c>
      <c r="O83" s="58" t="s">
        <v>116</v>
      </c>
      <c r="P83" s="58" t="s">
        <v>117</v>
      </c>
      <c r="Q83" s="58" t="s">
        <v>118</v>
      </c>
      <c r="R83" s="58" t="s">
        <v>119</v>
      </c>
      <c r="S83" s="58" t="s">
        <v>120</v>
      </c>
      <c r="T83" s="59" t="s">
        <v>121</v>
      </c>
    </row>
    <row r="84" spans="2:65" s="1" customFormat="1" ht="22.9" customHeight="1">
      <c r="B84" s="33"/>
      <c r="C84" s="62" t="s">
        <v>122</v>
      </c>
      <c r="J84" s="112">
        <f>BK84</f>
        <v>0</v>
      </c>
      <c r="L84" s="33"/>
      <c r="M84" s="60"/>
      <c r="N84" s="51"/>
      <c r="O84" s="51"/>
      <c r="P84" s="113">
        <f>P85+P103+P127+P183</f>
        <v>0</v>
      </c>
      <c r="Q84" s="51"/>
      <c r="R84" s="113">
        <f>R85+R103+R127+R183</f>
        <v>5.4207604500000004</v>
      </c>
      <c r="S84" s="51"/>
      <c r="T84" s="114">
        <f>T85+T103+T127+T183</f>
        <v>5.6809954499999993</v>
      </c>
      <c r="AT84" s="18" t="s">
        <v>71</v>
      </c>
      <c r="AU84" s="18" t="s">
        <v>103</v>
      </c>
      <c r="BK84" s="115">
        <f>BK85+BK103+BK127+BK183</f>
        <v>0</v>
      </c>
    </row>
    <row r="85" spans="2:65" s="11" customFormat="1" ht="25.9" customHeight="1">
      <c r="B85" s="116"/>
      <c r="D85" s="117" t="s">
        <v>71</v>
      </c>
      <c r="E85" s="118" t="s">
        <v>977</v>
      </c>
      <c r="F85" s="118" t="s">
        <v>978</v>
      </c>
      <c r="I85" s="119"/>
      <c r="J85" s="120">
        <f>BK85</f>
        <v>0</v>
      </c>
      <c r="L85" s="116"/>
      <c r="M85" s="121"/>
      <c r="P85" s="122">
        <f>SUM(P86:P102)</f>
        <v>0</v>
      </c>
      <c r="R85" s="122">
        <f>SUM(R86:R102)</f>
        <v>0</v>
      </c>
      <c r="T85" s="123">
        <f>SUM(T86:T102)</f>
        <v>0</v>
      </c>
      <c r="AR85" s="117" t="s">
        <v>79</v>
      </c>
      <c r="AT85" s="124" t="s">
        <v>71</v>
      </c>
      <c r="AU85" s="124" t="s">
        <v>72</v>
      </c>
      <c r="AY85" s="117" t="s">
        <v>125</v>
      </c>
      <c r="BK85" s="125">
        <f>SUM(BK86:BK102)</f>
        <v>0</v>
      </c>
    </row>
    <row r="86" spans="2:65" s="1" customFormat="1" ht="16.5" customHeight="1">
      <c r="B86" s="33"/>
      <c r="C86" s="128" t="s">
        <v>79</v>
      </c>
      <c r="D86" s="128" t="s">
        <v>128</v>
      </c>
      <c r="E86" s="129" t="s">
        <v>980</v>
      </c>
      <c r="F86" s="130" t="s">
        <v>981</v>
      </c>
      <c r="G86" s="131" t="s">
        <v>247</v>
      </c>
      <c r="H86" s="132">
        <v>5.681</v>
      </c>
      <c r="I86" s="133"/>
      <c r="J86" s="134">
        <f>ROUND(I86*H86,2)</f>
        <v>0</v>
      </c>
      <c r="K86" s="130" t="s">
        <v>207</v>
      </c>
      <c r="L86" s="33"/>
      <c r="M86" s="135" t="s">
        <v>19</v>
      </c>
      <c r="N86" s="136" t="s">
        <v>43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AR86" s="139" t="s">
        <v>143</v>
      </c>
      <c r="AT86" s="139" t="s">
        <v>128</v>
      </c>
      <c r="AU86" s="139" t="s">
        <v>79</v>
      </c>
      <c r="AY86" s="18" t="s">
        <v>125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8" t="s">
        <v>79</v>
      </c>
      <c r="BK86" s="140">
        <f>ROUND(I86*H86,2)</f>
        <v>0</v>
      </c>
      <c r="BL86" s="18" t="s">
        <v>143</v>
      </c>
      <c r="BM86" s="139" t="s">
        <v>1637</v>
      </c>
    </row>
    <row r="87" spans="2:65" s="1" customFormat="1" ht="11.25">
      <c r="B87" s="33"/>
      <c r="D87" s="146" t="s">
        <v>209</v>
      </c>
      <c r="F87" s="147" t="s">
        <v>983</v>
      </c>
      <c r="I87" s="148"/>
      <c r="L87" s="33"/>
      <c r="M87" s="149"/>
      <c r="T87" s="54"/>
      <c r="AT87" s="18" t="s">
        <v>209</v>
      </c>
      <c r="AU87" s="18" t="s">
        <v>79</v>
      </c>
    </row>
    <row r="88" spans="2:65" s="1" customFormat="1" ht="24.2" customHeight="1">
      <c r="B88" s="33"/>
      <c r="C88" s="128" t="s">
        <v>81</v>
      </c>
      <c r="D88" s="128" t="s">
        <v>128</v>
      </c>
      <c r="E88" s="129" t="s">
        <v>1638</v>
      </c>
      <c r="F88" s="130" t="s">
        <v>1639</v>
      </c>
      <c r="G88" s="131" t="s">
        <v>247</v>
      </c>
      <c r="H88" s="132">
        <v>5.681</v>
      </c>
      <c r="I88" s="133"/>
      <c r="J88" s="134">
        <f>ROUND(I88*H88,2)</f>
        <v>0</v>
      </c>
      <c r="K88" s="130" t="s">
        <v>207</v>
      </c>
      <c r="L88" s="33"/>
      <c r="M88" s="135" t="s">
        <v>19</v>
      </c>
      <c r="N88" s="136" t="s">
        <v>43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143</v>
      </c>
      <c r="AT88" s="139" t="s">
        <v>128</v>
      </c>
      <c r="AU88" s="139" t="s">
        <v>79</v>
      </c>
      <c r="AY88" s="18" t="s">
        <v>125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8" t="s">
        <v>79</v>
      </c>
      <c r="BK88" s="140">
        <f>ROUND(I88*H88,2)</f>
        <v>0</v>
      </c>
      <c r="BL88" s="18" t="s">
        <v>143</v>
      </c>
      <c r="BM88" s="139" t="s">
        <v>1640</v>
      </c>
    </row>
    <row r="89" spans="2:65" s="1" customFormat="1" ht="11.25">
      <c r="B89" s="33"/>
      <c r="D89" s="146" t="s">
        <v>209</v>
      </c>
      <c r="F89" s="147" t="s">
        <v>1641</v>
      </c>
      <c r="I89" s="148"/>
      <c r="L89" s="33"/>
      <c r="M89" s="149"/>
      <c r="T89" s="54"/>
      <c r="AT89" s="18" t="s">
        <v>209</v>
      </c>
      <c r="AU89" s="18" t="s">
        <v>79</v>
      </c>
    </row>
    <row r="90" spans="2:65" s="1" customFormat="1" ht="21.75" customHeight="1">
      <c r="B90" s="33"/>
      <c r="C90" s="128" t="s">
        <v>137</v>
      </c>
      <c r="D90" s="128" t="s">
        <v>128</v>
      </c>
      <c r="E90" s="129" t="s">
        <v>990</v>
      </c>
      <c r="F90" s="130" t="s">
        <v>991</v>
      </c>
      <c r="G90" s="131" t="s">
        <v>247</v>
      </c>
      <c r="H90" s="132">
        <v>5.681</v>
      </c>
      <c r="I90" s="133"/>
      <c r="J90" s="134">
        <f>ROUND(I90*H90,2)</f>
        <v>0</v>
      </c>
      <c r="K90" s="130" t="s">
        <v>207</v>
      </c>
      <c r="L90" s="33"/>
      <c r="M90" s="135" t="s">
        <v>19</v>
      </c>
      <c r="N90" s="136" t="s">
        <v>43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143</v>
      </c>
      <c r="AT90" s="139" t="s">
        <v>128</v>
      </c>
      <c r="AU90" s="139" t="s">
        <v>79</v>
      </c>
      <c r="AY90" s="18" t="s">
        <v>125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79</v>
      </c>
      <c r="BK90" s="140">
        <f>ROUND(I90*H90,2)</f>
        <v>0</v>
      </c>
      <c r="BL90" s="18" t="s">
        <v>143</v>
      </c>
      <c r="BM90" s="139" t="s">
        <v>1642</v>
      </c>
    </row>
    <row r="91" spans="2:65" s="1" customFormat="1" ht="11.25">
      <c r="B91" s="33"/>
      <c r="D91" s="146" t="s">
        <v>209</v>
      </c>
      <c r="F91" s="147" t="s">
        <v>993</v>
      </c>
      <c r="I91" s="148"/>
      <c r="L91" s="33"/>
      <c r="M91" s="149"/>
      <c r="T91" s="54"/>
      <c r="AT91" s="18" t="s">
        <v>209</v>
      </c>
      <c r="AU91" s="18" t="s">
        <v>79</v>
      </c>
    </row>
    <row r="92" spans="2:65" s="1" customFormat="1" ht="24.2" customHeight="1">
      <c r="B92" s="33"/>
      <c r="C92" s="128" t="s">
        <v>143</v>
      </c>
      <c r="D92" s="128" t="s">
        <v>128</v>
      </c>
      <c r="E92" s="129" t="s">
        <v>995</v>
      </c>
      <c r="F92" s="130" t="s">
        <v>996</v>
      </c>
      <c r="G92" s="131" t="s">
        <v>247</v>
      </c>
      <c r="H92" s="132">
        <v>79.265000000000001</v>
      </c>
      <c r="I92" s="133"/>
      <c r="J92" s="134">
        <f>ROUND(I92*H92,2)</f>
        <v>0</v>
      </c>
      <c r="K92" s="130" t="s">
        <v>207</v>
      </c>
      <c r="L92" s="33"/>
      <c r="M92" s="135" t="s">
        <v>19</v>
      </c>
      <c r="N92" s="136" t="s">
        <v>43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143</v>
      </c>
      <c r="AT92" s="139" t="s">
        <v>128</v>
      </c>
      <c r="AU92" s="139" t="s">
        <v>79</v>
      </c>
      <c r="AY92" s="18" t="s">
        <v>125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8" t="s">
        <v>79</v>
      </c>
      <c r="BK92" s="140">
        <f>ROUND(I92*H92,2)</f>
        <v>0</v>
      </c>
      <c r="BL92" s="18" t="s">
        <v>143</v>
      </c>
      <c r="BM92" s="139" t="s">
        <v>1643</v>
      </c>
    </row>
    <row r="93" spans="2:65" s="1" customFormat="1" ht="11.25">
      <c r="B93" s="33"/>
      <c r="D93" s="146" t="s">
        <v>209</v>
      </c>
      <c r="F93" s="147" t="s">
        <v>998</v>
      </c>
      <c r="I93" s="148"/>
      <c r="L93" s="33"/>
      <c r="M93" s="149"/>
      <c r="T93" s="54"/>
      <c r="AT93" s="18" t="s">
        <v>209</v>
      </c>
      <c r="AU93" s="18" t="s">
        <v>79</v>
      </c>
    </row>
    <row r="94" spans="2:65" s="12" customFormat="1" ht="11.25">
      <c r="B94" s="150"/>
      <c r="D94" s="151" t="s">
        <v>211</v>
      </c>
      <c r="E94" s="152" t="s">
        <v>19</v>
      </c>
      <c r="F94" s="153" t="s">
        <v>1000</v>
      </c>
      <c r="H94" s="152" t="s">
        <v>19</v>
      </c>
      <c r="I94" s="154"/>
      <c r="L94" s="150"/>
      <c r="M94" s="155"/>
      <c r="T94" s="156"/>
      <c r="AT94" s="152" t="s">
        <v>211</v>
      </c>
      <c r="AU94" s="152" t="s">
        <v>79</v>
      </c>
      <c r="AV94" s="12" t="s">
        <v>79</v>
      </c>
      <c r="AW94" s="12" t="s">
        <v>33</v>
      </c>
      <c r="AX94" s="12" t="s">
        <v>72</v>
      </c>
      <c r="AY94" s="152" t="s">
        <v>125</v>
      </c>
    </row>
    <row r="95" spans="2:65" s="13" customFormat="1" ht="11.25">
      <c r="B95" s="157"/>
      <c r="D95" s="151" t="s">
        <v>211</v>
      </c>
      <c r="E95" s="158" t="s">
        <v>19</v>
      </c>
      <c r="F95" s="159" t="s">
        <v>1644</v>
      </c>
      <c r="H95" s="160">
        <v>15.69</v>
      </c>
      <c r="I95" s="161"/>
      <c r="L95" s="157"/>
      <c r="M95" s="162"/>
      <c r="T95" s="163"/>
      <c r="AT95" s="158" t="s">
        <v>211</v>
      </c>
      <c r="AU95" s="158" t="s">
        <v>79</v>
      </c>
      <c r="AV95" s="13" t="s">
        <v>81</v>
      </c>
      <c r="AW95" s="13" t="s">
        <v>33</v>
      </c>
      <c r="AX95" s="13" t="s">
        <v>72</v>
      </c>
      <c r="AY95" s="158" t="s">
        <v>125</v>
      </c>
    </row>
    <row r="96" spans="2:65" s="12" customFormat="1" ht="11.25">
      <c r="B96" s="150"/>
      <c r="D96" s="151" t="s">
        <v>211</v>
      </c>
      <c r="E96" s="152" t="s">
        <v>19</v>
      </c>
      <c r="F96" s="153" t="s">
        <v>1002</v>
      </c>
      <c r="H96" s="152" t="s">
        <v>19</v>
      </c>
      <c r="I96" s="154"/>
      <c r="L96" s="150"/>
      <c r="M96" s="155"/>
      <c r="T96" s="156"/>
      <c r="AT96" s="152" t="s">
        <v>211</v>
      </c>
      <c r="AU96" s="152" t="s">
        <v>79</v>
      </c>
      <c r="AV96" s="12" t="s">
        <v>79</v>
      </c>
      <c r="AW96" s="12" t="s">
        <v>33</v>
      </c>
      <c r="AX96" s="12" t="s">
        <v>72</v>
      </c>
      <c r="AY96" s="152" t="s">
        <v>125</v>
      </c>
    </row>
    <row r="97" spans="2:65" s="13" customFormat="1" ht="11.25">
      <c r="B97" s="157"/>
      <c r="D97" s="151" t="s">
        <v>211</v>
      </c>
      <c r="E97" s="158" t="s">
        <v>19</v>
      </c>
      <c r="F97" s="159" t="s">
        <v>1645</v>
      </c>
      <c r="H97" s="160">
        <v>63.575000000000003</v>
      </c>
      <c r="I97" s="161"/>
      <c r="L97" s="157"/>
      <c r="M97" s="162"/>
      <c r="T97" s="163"/>
      <c r="AT97" s="158" t="s">
        <v>211</v>
      </c>
      <c r="AU97" s="158" t="s">
        <v>79</v>
      </c>
      <c r="AV97" s="13" t="s">
        <v>81</v>
      </c>
      <c r="AW97" s="13" t="s">
        <v>33</v>
      </c>
      <c r="AX97" s="13" t="s">
        <v>72</v>
      </c>
      <c r="AY97" s="158" t="s">
        <v>125</v>
      </c>
    </row>
    <row r="98" spans="2:65" s="14" customFormat="1" ht="11.25">
      <c r="B98" s="164"/>
      <c r="D98" s="151" t="s">
        <v>211</v>
      </c>
      <c r="E98" s="165" t="s">
        <v>19</v>
      </c>
      <c r="F98" s="166" t="s">
        <v>229</v>
      </c>
      <c r="H98" s="167">
        <v>79.265000000000001</v>
      </c>
      <c r="I98" s="168"/>
      <c r="L98" s="164"/>
      <c r="M98" s="169"/>
      <c r="T98" s="170"/>
      <c r="AT98" s="165" t="s">
        <v>211</v>
      </c>
      <c r="AU98" s="165" t="s">
        <v>79</v>
      </c>
      <c r="AV98" s="14" t="s">
        <v>143</v>
      </c>
      <c r="AW98" s="14" t="s">
        <v>33</v>
      </c>
      <c r="AX98" s="14" t="s">
        <v>79</v>
      </c>
      <c r="AY98" s="165" t="s">
        <v>125</v>
      </c>
    </row>
    <row r="99" spans="2:65" s="1" customFormat="1" ht="24.2" customHeight="1">
      <c r="B99" s="33"/>
      <c r="C99" s="128" t="s">
        <v>124</v>
      </c>
      <c r="D99" s="128" t="s">
        <v>128</v>
      </c>
      <c r="E99" s="129" t="s">
        <v>1005</v>
      </c>
      <c r="F99" s="130" t="s">
        <v>1006</v>
      </c>
      <c r="G99" s="131" t="s">
        <v>247</v>
      </c>
      <c r="H99" s="132">
        <v>7.0999999999999994E-2</v>
      </c>
      <c r="I99" s="133"/>
      <c r="J99" s="134">
        <f>ROUND(I99*H99,2)</f>
        <v>0</v>
      </c>
      <c r="K99" s="130" t="s">
        <v>207</v>
      </c>
      <c r="L99" s="33"/>
      <c r="M99" s="135" t="s">
        <v>19</v>
      </c>
      <c r="N99" s="136" t="s">
        <v>43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AR99" s="139" t="s">
        <v>143</v>
      </c>
      <c r="AT99" s="139" t="s">
        <v>128</v>
      </c>
      <c r="AU99" s="139" t="s">
        <v>79</v>
      </c>
      <c r="AY99" s="18" t="s">
        <v>125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8" t="s">
        <v>79</v>
      </c>
      <c r="BK99" s="140">
        <f>ROUND(I99*H99,2)</f>
        <v>0</v>
      </c>
      <c r="BL99" s="18" t="s">
        <v>143</v>
      </c>
      <c r="BM99" s="139" t="s">
        <v>1646</v>
      </c>
    </row>
    <row r="100" spans="2:65" s="1" customFormat="1" ht="11.25">
      <c r="B100" s="33"/>
      <c r="D100" s="146" t="s">
        <v>209</v>
      </c>
      <c r="F100" s="147" t="s">
        <v>1008</v>
      </c>
      <c r="I100" s="148"/>
      <c r="L100" s="33"/>
      <c r="M100" s="149"/>
      <c r="T100" s="54"/>
      <c r="AT100" s="18" t="s">
        <v>209</v>
      </c>
      <c r="AU100" s="18" t="s">
        <v>79</v>
      </c>
    </row>
    <row r="101" spans="2:65" s="1" customFormat="1" ht="24.2" customHeight="1">
      <c r="B101" s="33"/>
      <c r="C101" s="128" t="s">
        <v>150</v>
      </c>
      <c r="D101" s="128" t="s">
        <v>128</v>
      </c>
      <c r="E101" s="129" t="s">
        <v>1010</v>
      </c>
      <c r="F101" s="130" t="s">
        <v>1011</v>
      </c>
      <c r="G101" s="131" t="s">
        <v>247</v>
      </c>
      <c r="H101" s="132">
        <v>2.472</v>
      </c>
      <c r="I101" s="133"/>
      <c r="J101" s="134">
        <f>ROUND(I101*H101,2)</f>
        <v>0</v>
      </c>
      <c r="K101" s="130" t="s">
        <v>207</v>
      </c>
      <c r="L101" s="33"/>
      <c r="M101" s="135" t="s">
        <v>19</v>
      </c>
      <c r="N101" s="136" t="s">
        <v>43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AR101" s="139" t="s">
        <v>143</v>
      </c>
      <c r="AT101" s="139" t="s">
        <v>128</v>
      </c>
      <c r="AU101" s="139" t="s">
        <v>79</v>
      </c>
      <c r="AY101" s="18" t="s">
        <v>125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8" t="s">
        <v>79</v>
      </c>
      <c r="BK101" s="140">
        <f>ROUND(I101*H101,2)</f>
        <v>0</v>
      </c>
      <c r="BL101" s="18" t="s">
        <v>143</v>
      </c>
      <c r="BM101" s="139" t="s">
        <v>1647</v>
      </c>
    </row>
    <row r="102" spans="2:65" s="1" customFormat="1" ht="11.25">
      <c r="B102" s="33"/>
      <c r="D102" s="146" t="s">
        <v>209</v>
      </c>
      <c r="F102" s="147" t="s">
        <v>1013</v>
      </c>
      <c r="I102" s="148"/>
      <c r="L102" s="33"/>
      <c r="M102" s="149"/>
      <c r="T102" s="54"/>
      <c r="AT102" s="18" t="s">
        <v>209</v>
      </c>
      <c r="AU102" s="18" t="s">
        <v>79</v>
      </c>
    </row>
    <row r="103" spans="2:65" s="11" customFormat="1" ht="25.9" customHeight="1">
      <c r="B103" s="116"/>
      <c r="D103" s="117" t="s">
        <v>71</v>
      </c>
      <c r="E103" s="118" t="s">
        <v>1170</v>
      </c>
      <c r="F103" s="118" t="s">
        <v>1171</v>
      </c>
      <c r="I103" s="119"/>
      <c r="J103" s="120">
        <f>BK103</f>
        <v>0</v>
      </c>
      <c r="L103" s="116"/>
      <c r="M103" s="121"/>
      <c r="P103" s="122">
        <f>SUM(P104:P126)</f>
        <v>0</v>
      </c>
      <c r="R103" s="122">
        <f>SUM(R104:R126)</f>
        <v>2.71056396</v>
      </c>
      <c r="T103" s="123">
        <f>SUM(T104:T126)</f>
        <v>2.4715649999999996</v>
      </c>
      <c r="AR103" s="117" t="s">
        <v>81</v>
      </c>
      <c r="AT103" s="124" t="s">
        <v>71</v>
      </c>
      <c r="AU103" s="124" t="s">
        <v>72</v>
      </c>
      <c r="AY103" s="117" t="s">
        <v>125</v>
      </c>
      <c r="BK103" s="125">
        <f>SUM(BK104:BK126)</f>
        <v>0</v>
      </c>
    </row>
    <row r="104" spans="2:65" s="1" customFormat="1" ht="24.2" customHeight="1">
      <c r="B104" s="33"/>
      <c r="C104" s="128" t="s">
        <v>154</v>
      </c>
      <c r="D104" s="128" t="s">
        <v>128</v>
      </c>
      <c r="E104" s="129" t="s">
        <v>1648</v>
      </c>
      <c r="F104" s="130" t="s">
        <v>1649</v>
      </c>
      <c r="G104" s="131" t="s">
        <v>206</v>
      </c>
      <c r="H104" s="132">
        <v>164.77099999999999</v>
      </c>
      <c r="I104" s="133"/>
      <c r="J104" s="134">
        <f>ROUND(I104*H104,2)</f>
        <v>0</v>
      </c>
      <c r="K104" s="130" t="s">
        <v>207</v>
      </c>
      <c r="L104" s="33"/>
      <c r="M104" s="135" t="s">
        <v>19</v>
      </c>
      <c r="N104" s="136" t="s">
        <v>43</v>
      </c>
      <c r="P104" s="137">
        <f>O104*H104</f>
        <v>0</v>
      </c>
      <c r="Q104" s="137">
        <v>0</v>
      </c>
      <c r="R104" s="137">
        <f>Q104*H104</f>
        <v>0</v>
      </c>
      <c r="S104" s="137">
        <v>1.4999999999999999E-2</v>
      </c>
      <c r="T104" s="138">
        <f>S104*H104</f>
        <v>2.4715649999999996</v>
      </c>
      <c r="AR104" s="139" t="s">
        <v>299</v>
      </c>
      <c r="AT104" s="139" t="s">
        <v>128</v>
      </c>
      <c r="AU104" s="139" t="s">
        <v>79</v>
      </c>
      <c r="AY104" s="18" t="s">
        <v>125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79</v>
      </c>
      <c r="BK104" s="140">
        <f>ROUND(I104*H104,2)</f>
        <v>0</v>
      </c>
      <c r="BL104" s="18" t="s">
        <v>299</v>
      </c>
      <c r="BM104" s="139" t="s">
        <v>1650</v>
      </c>
    </row>
    <row r="105" spans="2:65" s="1" customFormat="1" ht="11.25">
      <c r="B105" s="33"/>
      <c r="D105" s="146" t="s">
        <v>209</v>
      </c>
      <c r="F105" s="147" t="s">
        <v>1651</v>
      </c>
      <c r="I105" s="148"/>
      <c r="L105" s="33"/>
      <c r="M105" s="149"/>
      <c r="T105" s="54"/>
      <c r="AT105" s="18" t="s">
        <v>209</v>
      </c>
      <c r="AU105" s="18" t="s">
        <v>79</v>
      </c>
    </row>
    <row r="106" spans="2:65" s="12" customFormat="1" ht="11.25">
      <c r="B106" s="150"/>
      <c r="D106" s="151" t="s">
        <v>211</v>
      </c>
      <c r="E106" s="152" t="s">
        <v>19</v>
      </c>
      <c r="F106" s="153" t="s">
        <v>1652</v>
      </c>
      <c r="H106" s="152" t="s">
        <v>19</v>
      </c>
      <c r="I106" s="154"/>
      <c r="L106" s="150"/>
      <c r="M106" s="155"/>
      <c r="T106" s="156"/>
      <c r="AT106" s="152" t="s">
        <v>211</v>
      </c>
      <c r="AU106" s="152" t="s">
        <v>79</v>
      </c>
      <c r="AV106" s="12" t="s">
        <v>79</v>
      </c>
      <c r="AW106" s="12" t="s">
        <v>33</v>
      </c>
      <c r="AX106" s="12" t="s">
        <v>72</v>
      </c>
      <c r="AY106" s="152" t="s">
        <v>125</v>
      </c>
    </row>
    <row r="107" spans="2:65" s="13" customFormat="1" ht="11.25">
      <c r="B107" s="157"/>
      <c r="D107" s="151" t="s">
        <v>211</v>
      </c>
      <c r="E107" s="158" t="s">
        <v>19</v>
      </c>
      <c r="F107" s="159" t="s">
        <v>1653</v>
      </c>
      <c r="H107" s="160">
        <v>137.93899999999999</v>
      </c>
      <c r="I107" s="161"/>
      <c r="L107" s="157"/>
      <c r="M107" s="162"/>
      <c r="T107" s="163"/>
      <c r="AT107" s="158" t="s">
        <v>211</v>
      </c>
      <c r="AU107" s="158" t="s">
        <v>79</v>
      </c>
      <c r="AV107" s="13" t="s">
        <v>81</v>
      </c>
      <c r="AW107" s="13" t="s">
        <v>33</v>
      </c>
      <c r="AX107" s="13" t="s">
        <v>72</v>
      </c>
      <c r="AY107" s="158" t="s">
        <v>125</v>
      </c>
    </row>
    <row r="108" spans="2:65" s="13" customFormat="1" ht="11.25">
      <c r="B108" s="157"/>
      <c r="D108" s="151" t="s">
        <v>211</v>
      </c>
      <c r="E108" s="158" t="s">
        <v>19</v>
      </c>
      <c r="F108" s="159" t="s">
        <v>1654</v>
      </c>
      <c r="H108" s="160">
        <v>25.326000000000001</v>
      </c>
      <c r="I108" s="161"/>
      <c r="L108" s="157"/>
      <c r="M108" s="162"/>
      <c r="T108" s="163"/>
      <c r="AT108" s="158" t="s">
        <v>211</v>
      </c>
      <c r="AU108" s="158" t="s">
        <v>79</v>
      </c>
      <c r="AV108" s="13" t="s">
        <v>81</v>
      </c>
      <c r="AW108" s="13" t="s">
        <v>33</v>
      </c>
      <c r="AX108" s="13" t="s">
        <v>72</v>
      </c>
      <c r="AY108" s="158" t="s">
        <v>125</v>
      </c>
    </row>
    <row r="109" spans="2:65" s="13" customFormat="1" ht="11.25">
      <c r="B109" s="157"/>
      <c r="D109" s="151" t="s">
        <v>211</v>
      </c>
      <c r="E109" s="158" t="s">
        <v>19</v>
      </c>
      <c r="F109" s="159" t="s">
        <v>1655</v>
      </c>
      <c r="H109" s="160">
        <v>-0.54</v>
      </c>
      <c r="I109" s="161"/>
      <c r="L109" s="157"/>
      <c r="M109" s="162"/>
      <c r="T109" s="163"/>
      <c r="AT109" s="158" t="s">
        <v>211</v>
      </c>
      <c r="AU109" s="158" t="s">
        <v>79</v>
      </c>
      <c r="AV109" s="13" t="s">
        <v>81</v>
      </c>
      <c r="AW109" s="13" t="s">
        <v>33</v>
      </c>
      <c r="AX109" s="13" t="s">
        <v>72</v>
      </c>
      <c r="AY109" s="158" t="s">
        <v>125</v>
      </c>
    </row>
    <row r="110" spans="2:65" s="13" customFormat="1" ht="11.25">
      <c r="B110" s="157"/>
      <c r="D110" s="151" t="s">
        <v>211</v>
      </c>
      <c r="E110" s="158" t="s">
        <v>19</v>
      </c>
      <c r="F110" s="159" t="s">
        <v>1656</v>
      </c>
      <c r="H110" s="160">
        <v>-3.2909999999999999</v>
      </c>
      <c r="I110" s="161"/>
      <c r="L110" s="157"/>
      <c r="M110" s="162"/>
      <c r="T110" s="163"/>
      <c r="AT110" s="158" t="s">
        <v>211</v>
      </c>
      <c r="AU110" s="158" t="s">
        <v>79</v>
      </c>
      <c r="AV110" s="13" t="s">
        <v>81</v>
      </c>
      <c r="AW110" s="13" t="s">
        <v>33</v>
      </c>
      <c r="AX110" s="13" t="s">
        <v>72</v>
      </c>
      <c r="AY110" s="158" t="s">
        <v>125</v>
      </c>
    </row>
    <row r="111" spans="2:65" s="13" customFormat="1" ht="11.25">
      <c r="B111" s="157"/>
      <c r="D111" s="151" t="s">
        <v>211</v>
      </c>
      <c r="E111" s="158" t="s">
        <v>19</v>
      </c>
      <c r="F111" s="159" t="s">
        <v>1657</v>
      </c>
      <c r="H111" s="160">
        <v>-0.878</v>
      </c>
      <c r="I111" s="161"/>
      <c r="L111" s="157"/>
      <c r="M111" s="162"/>
      <c r="T111" s="163"/>
      <c r="AT111" s="158" t="s">
        <v>211</v>
      </c>
      <c r="AU111" s="158" t="s">
        <v>79</v>
      </c>
      <c r="AV111" s="13" t="s">
        <v>81</v>
      </c>
      <c r="AW111" s="13" t="s">
        <v>33</v>
      </c>
      <c r="AX111" s="13" t="s">
        <v>72</v>
      </c>
      <c r="AY111" s="158" t="s">
        <v>125</v>
      </c>
    </row>
    <row r="112" spans="2:65" s="13" customFormat="1" ht="11.25">
      <c r="B112" s="157"/>
      <c r="D112" s="151" t="s">
        <v>211</v>
      </c>
      <c r="E112" s="158" t="s">
        <v>19</v>
      </c>
      <c r="F112" s="159" t="s">
        <v>1658</v>
      </c>
      <c r="H112" s="160">
        <v>2.419</v>
      </c>
      <c r="I112" s="161"/>
      <c r="L112" s="157"/>
      <c r="M112" s="162"/>
      <c r="T112" s="163"/>
      <c r="AT112" s="158" t="s">
        <v>211</v>
      </c>
      <c r="AU112" s="158" t="s">
        <v>79</v>
      </c>
      <c r="AV112" s="13" t="s">
        <v>81</v>
      </c>
      <c r="AW112" s="13" t="s">
        <v>33</v>
      </c>
      <c r="AX112" s="13" t="s">
        <v>72</v>
      </c>
      <c r="AY112" s="158" t="s">
        <v>125</v>
      </c>
    </row>
    <row r="113" spans="2:65" s="13" customFormat="1" ht="11.25">
      <c r="B113" s="157"/>
      <c r="D113" s="151" t="s">
        <v>211</v>
      </c>
      <c r="E113" s="158" t="s">
        <v>19</v>
      </c>
      <c r="F113" s="159" t="s">
        <v>1659</v>
      </c>
      <c r="H113" s="160">
        <v>3.7959999999999998</v>
      </c>
      <c r="I113" s="161"/>
      <c r="L113" s="157"/>
      <c r="M113" s="162"/>
      <c r="T113" s="163"/>
      <c r="AT113" s="158" t="s">
        <v>211</v>
      </c>
      <c r="AU113" s="158" t="s">
        <v>79</v>
      </c>
      <c r="AV113" s="13" t="s">
        <v>81</v>
      </c>
      <c r="AW113" s="13" t="s">
        <v>33</v>
      </c>
      <c r="AX113" s="13" t="s">
        <v>72</v>
      </c>
      <c r="AY113" s="158" t="s">
        <v>125</v>
      </c>
    </row>
    <row r="114" spans="2:65" s="14" customFormat="1" ht="11.25">
      <c r="B114" s="164"/>
      <c r="D114" s="151" t="s">
        <v>211</v>
      </c>
      <c r="E114" s="165" t="s">
        <v>19</v>
      </c>
      <c r="F114" s="166" t="s">
        <v>229</v>
      </c>
      <c r="H114" s="167">
        <v>164.77100000000002</v>
      </c>
      <c r="I114" s="168"/>
      <c r="L114" s="164"/>
      <c r="M114" s="169"/>
      <c r="T114" s="170"/>
      <c r="AT114" s="165" t="s">
        <v>211</v>
      </c>
      <c r="AU114" s="165" t="s">
        <v>79</v>
      </c>
      <c r="AV114" s="14" t="s">
        <v>143</v>
      </c>
      <c r="AW114" s="14" t="s">
        <v>33</v>
      </c>
      <c r="AX114" s="14" t="s">
        <v>79</v>
      </c>
      <c r="AY114" s="165" t="s">
        <v>125</v>
      </c>
    </row>
    <row r="115" spans="2:65" s="1" customFormat="1" ht="24.2" customHeight="1">
      <c r="B115" s="33"/>
      <c r="C115" s="128" t="s">
        <v>160</v>
      </c>
      <c r="D115" s="128" t="s">
        <v>128</v>
      </c>
      <c r="E115" s="129" t="s">
        <v>1660</v>
      </c>
      <c r="F115" s="130" t="s">
        <v>1661</v>
      </c>
      <c r="G115" s="131" t="s">
        <v>222</v>
      </c>
      <c r="H115" s="132">
        <v>4.7370000000000001</v>
      </c>
      <c r="I115" s="133"/>
      <c r="J115" s="134">
        <f>ROUND(I115*H115,2)</f>
        <v>0</v>
      </c>
      <c r="K115" s="130" t="s">
        <v>207</v>
      </c>
      <c r="L115" s="33"/>
      <c r="M115" s="135" t="s">
        <v>19</v>
      </c>
      <c r="N115" s="136" t="s">
        <v>43</v>
      </c>
      <c r="P115" s="137">
        <f>O115*H115</f>
        <v>0</v>
      </c>
      <c r="Q115" s="137">
        <v>1.89E-3</v>
      </c>
      <c r="R115" s="137">
        <f>Q115*H115</f>
        <v>8.9529299999999996E-3</v>
      </c>
      <c r="S115" s="137">
        <v>0</v>
      </c>
      <c r="T115" s="138">
        <f>S115*H115</f>
        <v>0</v>
      </c>
      <c r="AR115" s="139" t="s">
        <v>299</v>
      </c>
      <c r="AT115" s="139" t="s">
        <v>128</v>
      </c>
      <c r="AU115" s="139" t="s">
        <v>79</v>
      </c>
      <c r="AY115" s="18" t="s">
        <v>125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8" t="s">
        <v>79</v>
      </c>
      <c r="BK115" s="140">
        <f>ROUND(I115*H115,2)</f>
        <v>0</v>
      </c>
      <c r="BL115" s="18" t="s">
        <v>299</v>
      </c>
      <c r="BM115" s="139" t="s">
        <v>1662</v>
      </c>
    </row>
    <row r="116" spans="2:65" s="1" customFormat="1" ht="11.25">
      <c r="B116" s="33"/>
      <c r="D116" s="146" t="s">
        <v>209</v>
      </c>
      <c r="F116" s="147" t="s">
        <v>1663</v>
      </c>
      <c r="I116" s="148"/>
      <c r="L116" s="33"/>
      <c r="M116" s="149"/>
      <c r="T116" s="54"/>
      <c r="AT116" s="18" t="s">
        <v>209</v>
      </c>
      <c r="AU116" s="18" t="s">
        <v>79</v>
      </c>
    </row>
    <row r="117" spans="2:65" s="1" customFormat="1" ht="24.2" customHeight="1">
      <c r="B117" s="33"/>
      <c r="C117" s="128" t="s">
        <v>164</v>
      </c>
      <c r="D117" s="128" t="s">
        <v>128</v>
      </c>
      <c r="E117" s="129" t="s">
        <v>1664</v>
      </c>
      <c r="F117" s="130" t="s">
        <v>1665</v>
      </c>
      <c r="G117" s="131" t="s">
        <v>206</v>
      </c>
      <c r="H117" s="132">
        <v>164.77099999999999</v>
      </c>
      <c r="I117" s="133"/>
      <c r="J117" s="134">
        <f>ROUND(I117*H117,2)</f>
        <v>0</v>
      </c>
      <c r="K117" s="130" t="s">
        <v>207</v>
      </c>
      <c r="L117" s="33"/>
      <c r="M117" s="135" t="s">
        <v>19</v>
      </c>
      <c r="N117" s="136" t="s">
        <v>43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AR117" s="139" t="s">
        <v>299</v>
      </c>
      <c r="AT117" s="139" t="s">
        <v>128</v>
      </c>
      <c r="AU117" s="139" t="s">
        <v>79</v>
      </c>
      <c r="AY117" s="18" t="s">
        <v>125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8" t="s">
        <v>79</v>
      </c>
      <c r="BK117" s="140">
        <f>ROUND(I117*H117,2)</f>
        <v>0</v>
      </c>
      <c r="BL117" s="18" t="s">
        <v>299</v>
      </c>
      <c r="BM117" s="139" t="s">
        <v>1666</v>
      </c>
    </row>
    <row r="118" spans="2:65" s="1" customFormat="1" ht="11.25">
      <c r="B118" s="33"/>
      <c r="D118" s="146" t="s">
        <v>209</v>
      </c>
      <c r="F118" s="147" t="s">
        <v>1667</v>
      </c>
      <c r="I118" s="148"/>
      <c r="L118" s="33"/>
      <c r="M118" s="149"/>
      <c r="T118" s="54"/>
      <c r="AT118" s="18" t="s">
        <v>209</v>
      </c>
      <c r="AU118" s="18" t="s">
        <v>79</v>
      </c>
    </row>
    <row r="119" spans="2:65" s="1" customFormat="1" ht="16.5" customHeight="1">
      <c r="B119" s="33"/>
      <c r="C119" s="171" t="s">
        <v>170</v>
      </c>
      <c r="D119" s="171" t="s">
        <v>263</v>
      </c>
      <c r="E119" s="172" t="s">
        <v>1191</v>
      </c>
      <c r="F119" s="173" t="s">
        <v>1192</v>
      </c>
      <c r="G119" s="174" t="s">
        <v>222</v>
      </c>
      <c r="H119" s="175">
        <v>4.7370000000000001</v>
      </c>
      <c r="I119" s="176"/>
      <c r="J119" s="177">
        <f>ROUND(I119*H119,2)</f>
        <v>0</v>
      </c>
      <c r="K119" s="173" t="s">
        <v>207</v>
      </c>
      <c r="L119" s="178"/>
      <c r="M119" s="179" t="s">
        <v>19</v>
      </c>
      <c r="N119" s="180" t="s">
        <v>43</v>
      </c>
      <c r="P119" s="137">
        <f>O119*H119</f>
        <v>0</v>
      </c>
      <c r="Q119" s="137">
        <v>0.55000000000000004</v>
      </c>
      <c r="R119" s="137">
        <f>Q119*H119</f>
        <v>2.6053500000000001</v>
      </c>
      <c r="S119" s="137">
        <v>0</v>
      </c>
      <c r="T119" s="138">
        <f>S119*H119</f>
        <v>0</v>
      </c>
      <c r="AR119" s="139" t="s">
        <v>418</v>
      </c>
      <c r="AT119" s="139" t="s">
        <v>263</v>
      </c>
      <c r="AU119" s="139" t="s">
        <v>79</v>
      </c>
      <c r="AY119" s="18" t="s">
        <v>125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79</v>
      </c>
      <c r="BK119" s="140">
        <f>ROUND(I119*H119,2)</f>
        <v>0</v>
      </c>
      <c r="BL119" s="18" t="s">
        <v>299</v>
      </c>
      <c r="BM119" s="139" t="s">
        <v>1668</v>
      </c>
    </row>
    <row r="120" spans="2:65" s="13" customFormat="1" ht="11.25">
      <c r="B120" s="157"/>
      <c r="D120" s="151" t="s">
        <v>211</v>
      </c>
      <c r="E120" s="158" t="s">
        <v>19</v>
      </c>
      <c r="F120" s="159" t="s">
        <v>1669</v>
      </c>
      <c r="H120" s="160">
        <v>4.1189999999999998</v>
      </c>
      <c r="I120" s="161"/>
      <c r="L120" s="157"/>
      <c r="M120" s="162"/>
      <c r="T120" s="163"/>
      <c r="AT120" s="158" t="s">
        <v>211</v>
      </c>
      <c r="AU120" s="158" t="s">
        <v>79</v>
      </c>
      <c r="AV120" s="13" t="s">
        <v>81</v>
      </c>
      <c r="AW120" s="13" t="s">
        <v>33</v>
      </c>
      <c r="AX120" s="13" t="s">
        <v>79</v>
      </c>
      <c r="AY120" s="158" t="s">
        <v>125</v>
      </c>
    </row>
    <row r="121" spans="2:65" s="13" customFormat="1" ht="11.25">
      <c r="B121" s="157"/>
      <c r="D121" s="151" t="s">
        <v>211</v>
      </c>
      <c r="F121" s="159" t="s">
        <v>1670</v>
      </c>
      <c r="H121" s="160">
        <v>4.7370000000000001</v>
      </c>
      <c r="I121" s="161"/>
      <c r="L121" s="157"/>
      <c r="M121" s="162"/>
      <c r="T121" s="163"/>
      <c r="AT121" s="158" t="s">
        <v>211</v>
      </c>
      <c r="AU121" s="158" t="s">
        <v>79</v>
      </c>
      <c r="AV121" s="13" t="s">
        <v>81</v>
      </c>
      <c r="AW121" s="13" t="s">
        <v>4</v>
      </c>
      <c r="AX121" s="13" t="s">
        <v>79</v>
      </c>
      <c r="AY121" s="158" t="s">
        <v>125</v>
      </c>
    </row>
    <row r="122" spans="2:65" s="1" customFormat="1" ht="21.75" customHeight="1">
      <c r="B122" s="33"/>
      <c r="C122" s="128" t="s">
        <v>176</v>
      </c>
      <c r="D122" s="128" t="s">
        <v>128</v>
      </c>
      <c r="E122" s="129" t="s">
        <v>1197</v>
      </c>
      <c r="F122" s="130" t="s">
        <v>1198</v>
      </c>
      <c r="G122" s="131" t="s">
        <v>222</v>
      </c>
      <c r="H122" s="132">
        <v>4.1189999999999998</v>
      </c>
      <c r="I122" s="133"/>
      <c r="J122" s="134">
        <f>ROUND(I122*H122,2)</f>
        <v>0</v>
      </c>
      <c r="K122" s="130" t="s">
        <v>207</v>
      </c>
      <c r="L122" s="33"/>
      <c r="M122" s="135" t="s">
        <v>19</v>
      </c>
      <c r="N122" s="136" t="s">
        <v>43</v>
      </c>
      <c r="P122" s="137">
        <f>O122*H122</f>
        <v>0</v>
      </c>
      <c r="Q122" s="137">
        <v>2.3369999999999998E-2</v>
      </c>
      <c r="R122" s="137">
        <f>Q122*H122</f>
        <v>9.6261029999999984E-2</v>
      </c>
      <c r="S122" s="137">
        <v>0</v>
      </c>
      <c r="T122" s="138">
        <f>S122*H122</f>
        <v>0</v>
      </c>
      <c r="AR122" s="139" t="s">
        <v>299</v>
      </c>
      <c r="AT122" s="139" t="s">
        <v>128</v>
      </c>
      <c r="AU122" s="139" t="s">
        <v>79</v>
      </c>
      <c r="AY122" s="18" t="s">
        <v>125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8" t="s">
        <v>79</v>
      </c>
      <c r="BK122" s="140">
        <f>ROUND(I122*H122,2)</f>
        <v>0</v>
      </c>
      <c r="BL122" s="18" t="s">
        <v>299</v>
      </c>
      <c r="BM122" s="139" t="s">
        <v>1671</v>
      </c>
    </row>
    <row r="123" spans="2:65" s="1" customFormat="1" ht="11.25">
      <c r="B123" s="33"/>
      <c r="D123" s="146" t="s">
        <v>209</v>
      </c>
      <c r="F123" s="147" t="s">
        <v>1200</v>
      </c>
      <c r="I123" s="148"/>
      <c r="L123" s="33"/>
      <c r="M123" s="149"/>
      <c r="T123" s="54"/>
      <c r="AT123" s="18" t="s">
        <v>209</v>
      </c>
      <c r="AU123" s="18" t="s">
        <v>79</v>
      </c>
    </row>
    <row r="124" spans="2:65" s="1" customFormat="1" ht="16.5" customHeight="1">
      <c r="B124" s="33"/>
      <c r="C124" s="128" t="s">
        <v>8</v>
      </c>
      <c r="D124" s="128" t="s">
        <v>128</v>
      </c>
      <c r="E124" s="129" t="s">
        <v>1672</v>
      </c>
      <c r="F124" s="130" t="s">
        <v>1673</v>
      </c>
      <c r="G124" s="131" t="s">
        <v>131</v>
      </c>
      <c r="H124" s="132">
        <v>1</v>
      </c>
      <c r="I124" s="133"/>
      <c r="J124" s="134">
        <f>ROUND(I124*H124,2)</f>
        <v>0</v>
      </c>
      <c r="K124" s="130" t="s">
        <v>19</v>
      </c>
      <c r="L124" s="33"/>
      <c r="M124" s="135" t="s">
        <v>19</v>
      </c>
      <c r="N124" s="136" t="s">
        <v>43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299</v>
      </c>
      <c r="AT124" s="139" t="s">
        <v>128</v>
      </c>
      <c r="AU124" s="139" t="s">
        <v>79</v>
      </c>
      <c r="AY124" s="18" t="s">
        <v>125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79</v>
      </c>
      <c r="BK124" s="140">
        <f>ROUND(I124*H124,2)</f>
        <v>0</v>
      </c>
      <c r="BL124" s="18" t="s">
        <v>299</v>
      </c>
      <c r="BM124" s="139" t="s">
        <v>1674</v>
      </c>
    </row>
    <row r="125" spans="2:65" s="1" customFormat="1" ht="24.2" customHeight="1">
      <c r="B125" s="33"/>
      <c r="C125" s="128" t="s">
        <v>278</v>
      </c>
      <c r="D125" s="128" t="s">
        <v>128</v>
      </c>
      <c r="E125" s="129" t="s">
        <v>1675</v>
      </c>
      <c r="F125" s="130" t="s">
        <v>1676</v>
      </c>
      <c r="G125" s="131" t="s">
        <v>1055</v>
      </c>
      <c r="H125" s="189"/>
      <c r="I125" s="133"/>
      <c r="J125" s="134">
        <f>ROUND(I125*H125,2)</f>
        <v>0</v>
      </c>
      <c r="K125" s="130" t="s">
        <v>207</v>
      </c>
      <c r="L125" s="33"/>
      <c r="M125" s="135" t="s">
        <v>19</v>
      </c>
      <c r="N125" s="136" t="s">
        <v>43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299</v>
      </c>
      <c r="AT125" s="139" t="s">
        <v>128</v>
      </c>
      <c r="AU125" s="139" t="s">
        <v>79</v>
      </c>
      <c r="AY125" s="18" t="s">
        <v>125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8" t="s">
        <v>79</v>
      </c>
      <c r="BK125" s="140">
        <f>ROUND(I125*H125,2)</f>
        <v>0</v>
      </c>
      <c r="BL125" s="18" t="s">
        <v>299</v>
      </c>
      <c r="BM125" s="139" t="s">
        <v>1677</v>
      </c>
    </row>
    <row r="126" spans="2:65" s="1" customFormat="1" ht="11.25">
      <c r="B126" s="33"/>
      <c r="D126" s="146" t="s">
        <v>209</v>
      </c>
      <c r="F126" s="147" t="s">
        <v>1678</v>
      </c>
      <c r="I126" s="148"/>
      <c r="L126" s="33"/>
      <c r="M126" s="149"/>
      <c r="T126" s="54"/>
      <c r="AT126" s="18" t="s">
        <v>209</v>
      </c>
      <c r="AU126" s="18" t="s">
        <v>79</v>
      </c>
    </row>
    <row r="127" spans="2:65" s="11" customFormat="1" ht="25.9" customHeight="1">
      <c r="B127" s="116"/>
      <c r="D127" s="117" t="s">
        <v>71</v>
      </c>
      <c r="E127" s="118" t="s">
        <v>1240</v>
      </c>
      <c r="F127" s="118" t="s">
        <v>1241</v>
      </c>
      <c r="I127" s="119"/>
      <c r="J127" s="120">
        <f>BK127</f>
        <v>0</v>
      </c>
      <c r="L127" s="116"/>
      <c r="M127" s="121"/>
      <c r="P127" s="122">
        <f>SUM(P128:P182)</f>
        <v>0</v>
      </c>
      <c r="R127" s="122">
        <f>SUM(R128:R182)</f>
        <v>2.6179247299999999</v>
      </c>
      <c r="T127" s="123">
        <f>SUM(T128:T182)</f>
        <v>3.1380296400000001</v>
      </c>
      <c r="AR127" s="117" t="s">
        <v>81</v>
      </c>
      <c r="AT127" s="124" t="s">
        <v>71</v>
      </c>
      <c r="AU127" s="124" t="s">
        <v>72</v>
      </c>
      <c r="AY127" s="117" t="s">
        <v>125</v>
      </c>
      <c r="BK127" s="125">
        <f>SUM(BK128:BK182)</f>
        <v>0</v>
      </c>
    </row>
    <row r="128" spans="2:65" s="1" customFormat="1" ht="16.5" customHeight="1">
      <c r="B128" s="33"/>
      <c r="C128" s="128" t="s">
        <v>284</v>
      </c>
      <c r="D128" s="128" t="s">
        <v>128</v>
      </c>
      <c r="E128" s="129" t="s">
        <v>1679</v>
      </c>
      <c r="F128" s="130" t="s">
        <v>1680</v>
      </c>
      <c r="G128" s="131" t="s">
        <v>206</v>
      </c>
      <c r="H128" s="132">
        <v>549.23699999999997</v>
      </c>
      <c r="I128" s="133"/>
      <c r="J128" s="134">
        <f>ROUND(I128*H128,2)</f>
        <v>0</v>
      </c>
      <c r="K128" s="130" t="s">
        <v>207</v>
      </c>
      <c r="L128" s="33"/>
      <c r="M128" s="135" t="s">
        <v>19</v>
      </c>
      <c r="N128" s="136" t="s">
        <v>43</v>
      </c>
      <c r="P128" s="137">
        <f>O128*H128</f>
        <v>0</v>
      </c>
      <c r="Q128" s="137">
        <v>0</v>
      </c>
      <c r="R128" s="137">
        <f>Q128*H128</f>
        <v>0</v>
      </c>
      <c r="S128" s="137">
        <v>3.1199999999999999E-3</v>
      </c>
      <c r="T128" s="138">
        <f>S128*H128</f>
        <v>1.7136194399999998</v>
      </c>
      <c r="AR128" s="139" t="s">
        <v>299</v>
      </c>
      <c r="AT128" s="139" t="s">
        <v>128</v>
      </c>
      <c r="AU128" s="139" t="s">
        <v>79</v>
      </c>
      <c r="AY128" s="18" t="s">
        <v>125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8" t="s">
        <v>79</v>
      </c>
      <c r="BK128" s="140">
        <f>ROUND(I128*H128,2)</f>
        <v>0</v>
      </c>
      <c r="BL128" s="18" t="s">
        <v>299</v>
      </c>
      <c r="BM128" s="139" t="s">
        <v>1681</v>
      </c>
    </row>
    <row r="129" spans="2:65" s="1" customFormat="1" ht="11.25">
      <c r="B129" s="33"/>
      <c r="D129" s="146" t="s">
        <v>209</v>
      </c>
      <c r="F129" s="147" t="s">
        <v>1682</v>
      </c>
      <c r="I129" s="148"/>
      <c r="L129" s="33"/>
      <c r="M129" s="149"/>
      <c r="T129" s="54"/>
      <c r="AT129" s="18" t="s">
        <v>209</v>
      </c>
      <c r="AU129" s="18" t="s">
        <v>79</v>
      </c>
    </row>
    <row r="130" spans="2:65" s="13" customFormat="1" ht="11.25">
      <c r="B130" s="157"/>
      <c r="D130" s="151" t="s">
        <v>211</v>
      </c>
      <c r="E130" s="158" t="s">
        <v>19</v>
      </c>
      <c r="F130" s="159" t="s">
        <v>1683</v>
      </c>
      <c r="H130" s="160">
        <v>459.79599999999999</v>
      </c>
      <c r="I130" s="161"/>
      <c r="L130" s="157"/>
      <c r="M130" s="162"/>
      <c r="T130" s="163"/>
      <c r="AT130" s="158" t="s">
        <v>211</v>
      </c>
      <c r="AU130" s="158" t="s">
        <v>79</v>
      </c>
      <c r="AV130" s="13" t="s">
        <v>81</v>
      </c>
      <c r="AW130" s="13" t="s">
        <v>33</v>
      </c>
      <c r="AX130" s="13" t="s">
        <v>72</v>
      </c>
      <c r="AY130" s="158" t="s">
        <v>125</v>
      </c>
    </row>
    <row r="131" spans="2:65" s="13" customFormat="1" ht="11.25">
      <c r="B131" s="157"/>
      <c r="D131" s="151" t="s">
        <v>211</v>
      </c>
      <c r="E131" s="158" t="s">
        <v>19</v>
      </c>
      <c r="F131" s="159" t="s">
        <v>1684</v>
      </c>
      <c r="H131" s="160">
        <v>84.42</v>
      </c>
      <c r="I131" s="161"/>
      <c r="L131" s="157"/>
      <c r="M131" s="162"/>
      <c r="T131" s="163"/>
      <c r="AT131" s="158" t="s">
        <v>211</v>
      </c>
      <c r="AU131" s="158" t="s">
        <v>79</v>
      </c>
      <c r="AV131" s="13" t="s">
        <v>81</v>
      </c>
      <c r="AW131" s="13" t="s">
        <v>33</v>
      </c>
      <c r="AX131" s="13" t="s">
        <v>72</v>
      </c>
      <c r="AY131" s="158" t="s">
        <v>125</v>
      </c>
    </row>
    <row r="132" spans="2:65" s="13" customFormat="1" ht="11.25">
      <c r="B132" s="157"/>
      <c r="D132" s="151" t="s">
        <v>211</v>
      </c>
      <c r="E132" s="158" t="s">
        <v>19</v>
      </c>
      <c r="F132" s="159" t="s">
        <v>1685</v>
      </c>
      <c r="H132" s="160">
        <v>-1.8</v>
      </c>
      <c r="I132" s="161"/>
      <c r="L132" s="157"/>
      <c r="M132" s="162"/>
      <c r="T132" s="163"/>
      <c r="AT132" s="158" t="s">
        <v>211</v>
      </c>
      <c r="AU132" s="158" t="s">
        <v>79</v>
      </c>
      <c r="AV132" s="13" t="s">
        <v>81</v>
      </c>
      <c r="AW132" s="13" t="s">
        <v>33</v>
      </c>
      <c r="AX132" s="13" t="s">
        <v>72</v>
      </c>
      <c r="AY132" s="158" t="s">
        <v>125</v>
      </c>
    </row>
    <row r="133" spans="2:65" s="13" customFormat="1" ht="11.25">
      <c r="B133" s="157"/>
      <c r="D133" s="151" t="s">
        <v>211</v>
      </c>
      <c r="E133" s="158" t="s">
        <v>19</v>
      </c>
      <c r="F133" s="159" t="s">
        <v>1686</v>
      </c>
      <c r="H133" s="160">
        <v>-10.968999999999999</v>
      </c>
      <c r="I133" s="161"/>
      <c r="L133" s="157"/>
      <c r="M133" s="162"/>
      <c r="T133" s="163"/>
      <c r="AT133" s="158" t="s">
        <v>211</v>
      </c>
      <c r="AU133" s="158" t="s">
        <v>79</v>
      </c>
      <c r="AV133" s="13" t="s">
        <v>81</v>
      </c>
      <c r="AW133" s="13" t="s">
        <v>33</v>
      </c>
      <c r="AX133" s="13" t="s">
        <v>72</v>
      </c>
      <c r="AY133" s="158" t="s">
        <v>125</v>
      </c>
    </row>
    <row r="134" spans="2:65" s="13" customFormat="1" ht="11.25">
      <c r="B134" s="157"/>
      <c r="D134" s="151" t="s">
        <v>211</v>
      </c>
      <c r="E134" s="158" t="s">
        <v>19</v>
      </c>
      <c r="F134" s="159" t="s">
        <v>1687</v>
      </c>
      <c r="H134" s="160">
        <v>-2.9279999999999999</v>
      </c>
      <c r="I134" s="161"/>
      <c r="L134" s="157"/>
      <c r="M134" s="162"/>
      <c r="T134" s="163"/>
      <c r="AT134" s="158" t="s">
        <v>211</v>
      </c>
      <c r="AU134" s="158" t="s">
        <v>79</v>
      </c>
      <c r="AV134" s="13" t="s">
        <v>81</v>
      </c>
      <c r="AW134" s="13" t="s">
        <v>33</v>
      </c>
      <c r="AX134" s="13" t="s">
        <v>72</v>
      </c>
      <c r="AY134" s="158" t="s">
        <v>125</v>
      </c>
    </row>
    <row r="135" spans="2:65" s="13" customFormat="1" ht="11.25">
      <c r="B135" s="157"/>
      <c r="D135" s="151" t="s">
        <v>211</v>
      </c>
      <c r="E135" s="158" t="s">
        <v>19</v>
      </c>
      <c r="F135" s="159" t="s">
        <v>1688</v>
      </c>
      <c r="H135" s="160">
        <v>8.0640000000000001</v>
      </c>
      <c r="I135" s="161"/>
      <c r="L135" s="157"/>
      <c r="M135" s="162"/>
      <c r="T135" s="163"/>
      <c r="AT135" s="158" t="s">
        <v>211</v>
      </c>
      <c r="AU135" s="158" t="s">
        <v>79</v>
      </c>
      <c r="AV135" s="13" t="s">
        <v>81</v>
      </c>
      <c r="AW135" s="13" t="s">
        <v>33</v>
      </c>
      <c r="AX135" s="13" t="s">
        <v>72</v>
      </c>
      <c r="AY135" s="158" t="s">
        <v>125</v>
      </c>
    </row>
    <row r="136" spans="2:65" s="13" customFormat="1" ht="11.25">
      <c r="B136" s="157"/>
      <c r="D136" s="151" t="s">
        <v>211</v>
      </c>
      <c r="E136" s="158" t="s">
        <v>19</v>
      </c>
      <c r="F136" s="159" t="s">
        <v>1689</v>
      </c>
      <c r="H136" s="160">
        <v>12.654</v>
      </c>
      <c r="I136" s="161"/>
      <c r="L136" s="157"/>
      <c r="M136" s="162"/>
      <c r="T136" s="163"/>
      <c r="AT136" s="158" t="s">
        <v>211</v>
      </c>
      <c r="AU136" s="158" t="s">
        <v>79</v>
      </c>
      <c r="AV136" s="13" t="s">
        <v>81</v>
      </c>
      <c r="AW136" s="13" t="s">
        <v>33</v>
      </c>
      <c r="AX136" s="13" t="s">
        <v>72</v>
      </c>
      <c r="AY136" s="158" t="s">
        <v>125</v>
      </c>
    </row>
    <row r="137" spans="2:65" s="14" customFormat="1" ht="11.25">
      <c r="B137" s="164"/>
      <c r="D137" s="151" t="s">
        <v>211</v>
      </c>
      <c r="E137" s="165" t="s">
        <v>19</v>
      </c>
      <c r="F137" s="166" t="s">
        <v>229</v>
      </c>
      <c r="H137" s="167">
        <v>549.23699999999997</v>
      </c>
      <c r="I137" s="168"/>
      <c r="L137" s="164"/>
      <c r="M137" s="169"/>
      <c r="T137" s="170"/>
      <c r="AT137" s="165" t="s">
        <v>211</v>
      </c>
      <c r="AU137" s="165" t="s">
        <v>79</v>
      </c>
      <c r="AV137" s="14" t="s">
        <v>143</v>
      </c>
      <c r="AW137" s="14" t="s">
        <v>33</v>
      </c>
      <c r="AX137" s="14" t="s">
        <v>79</v>
      </c>
      <c r="AY137" s="165" t="s">
        <v>125</v>
      </c>
    </row>
    <row r="138" spans="2:65" s="1" customFormat="1" ht="21.75" customHeight="1">
      <c r="B138" s="33"/>
      <c r="C138" s="128" t="s">
        <v>292</v>
      </c>
      <c r="D138" s="128" t="s">
        <v>128</v>
      </c>
      <c r="E138" s="129" t="s">
        <v>1690</v>
      </c>
      <c r="F138" s="130" t="s">
        <v>1691</v>
      </c>
      <c r="G138" s="131" t="s">
        <v>323</v>
      </c>
      <c r="H138" s="132">
        <v>33.630000000000003</v>
      </c>
      <c r="I138" s="133"/>
      <c r="J138" s="134">
        <f>ROUND(I138*H138,2)</f>
        <v>0</v>
      </c>
      <c r="K138" s="130" t="s">
        <v>207</v>
      </c>
      <c r="L138" s="33"/>
      <c r="M138" s="135" t="s">
        <v>19</v>
      </c>
      <c r="N138" s="136" t="s">
        <v>43</v>
      </c>
      <c r="P138" s="137">
        <f>O138*H138</f>
        <v>0</v>
      </c>
      <c r="Q138" s="137">
        <v>0</v>
      </c>
      <c r="R138" s="137">
        <f>Q138*H138</f>
        <v>0</v>
      </c>
      <c r="S138" s="137">
        <v>3.3800000000000002E-3</v>
      </c>
      <c r="T138" s="138">
        <f>S138*H138</f>
        <v>0.11366940000000002</v>
      </c>
      <c r="AR138" s="139" t="s">
        <v>299</v>
      </c>
      <c r="AT138" s="139" t="s">
        <v>128</v>
      </c>
      <c r="AU138" s="139" t="s">
        <v>79</v>
      </c>
      <c r="AY138" s="18" t="s">
        <v>125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8" t="s">
        <v>79</v>
      </c>
      <c r="BK138" s="140">
        <f>ROUND(I138*H138,2)</f>
        <v>0</v>
      </c>
      <c r="BL138" s="18" t="s">
        <v>299</v>
      </c>
      <c r="BM138" s="139" t="s">
        <v>1692</v>
      </c>
    </row>
    <row r="139" spans="2:65" s="1" customFormat="1" ht="11.25">
      <c r="B139" s="33"/>
      <c r="D139" s="146" t="s">
        <v>209</v>
      </c>
      <c r="F139" s="147" t="s">
        <v>1693</v>
      </c>
      <c r="I139" s="148"/>
      <c r="L139" s="33"/>
      <c r="M139" s="149"/>
      <c r="T139" s="54"/>
      <c r="AT139" s="18" t="s">
        <v>209</v>
      </c>
      <c r="AU139" s="18" t="s">
        <v>79</v>
      </c>
    </row>
    <row r="140" spans="2:65" s="13" customFormat="1" ht="11.25">
      <c r="B140" s="157"/>
      <c r="D140" s="151" t="s">
        <v>211</v>
      </c>
      <c r="E140" s="158" t="s">
        <v>19</v>
      </c>
      <c r="F140" s="159" t="s">
        <v>1694</v>
      </c>
      <c r="H140" s="160">
        <v>33.630000000000003</v>
      </c>
      <c r="I140" s="161"/>
      <c r="L140" s="157"/>
      <c r="M140" s="162"/>
      <c r="T140" s="163"/>
      <c r="AT140" s="158" t="s">
        <v>211</v>
      </c>
      <c r="AU140" s="158" t="s">
        <v>79</v>
      </c>
      <c r="AV140" s="13" t="s">
        <v>81</v>
      </c>
      <c r="AW140" s="13" t="s">
        <v>33</v>
      </c>
      <c r="AX140" s="13" t="s">
        <v>79</v>
      </c>
      <c r="AY140" s="158" t="s">
        <v>125</v>
      </c>
    </row>
    <row r="141" spans="2:65" s="1" customFormat="1" ht="21.75" customHeight="1">
      <c r="B141" s="33"/>
      <c r="C141" s="128" t="s">
        <v>299</v>
      </c>
      <c r="D141" s="128" t="s">
        <v>128</v>
      </c>
      <c r="E141" s="129" t="s">
        <v>1695</v>
      </c>
      <c r="F141" s="130" t="s">
        <v>1696</v>
      </c>
      <c r="G141" s="131" t="s">
        <v>323</v>
      </c>
      <c r="H141" s="132">
        <v>41.54</v>
      </c>
      <c r="I141" s="133"/>
      <c r="J141" s="134">
        <f>ROUND(I141*H141,2)</f>
        <v>0</v>
      </c>
      <c r="K141" s="130" t="s">
        <v>207</v>
      </c>
      <c r="L141" s="33"/>
      <c r="M141" s="135" t="s">
        <v>19</v>
      </c>
      <c r="N141" s="136" t="s">
        <v>43</v>
      </c>
      <c r="P141" s="137">
        <f>O141*H141</f>
        <v>0</v>
      </c>
      <c r="Q141" s="137">
        <v>0</v>
      </c>
      <c r="R141" s="137">
        <f>Q141*H141</f>
        <v>0</v>
      </c>
      <c r="S141" s="137">
        <v>3.3800000000000002E-3</v>
      </c>
      <c r="T141" s="138">
        <f>S141*H141</f>
        <v>0.14040520000000001</v>
      </c>
      <c r="AR141" s="139" t="s">
        <v>299</v>
      </c>
      <c r="AT141" s="139" t="s">
        <v>128</v>
      </c>
      <c r="AU141" s="139" t="s">
        <v>79</v>
      </c>
      <c r="AY141" s="18" t="s">
        <v>125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8" t="s">
        <v>79</v>
      </c>
      <c r="BK141" s="140">
        <f>ROUND(I141*H141,2)</f>
        <v>0</v>
      </c>
      <c r="BL141" s="18" t="s">
        <v>299</v>
      </c>
      <c r="BM141" s="139" t="s">
        <v>1697</v>
      </c>
    </row>
    <row r="142" spans="2:65" s="1" customFormat="1" ht="11.25">
      <c r="B142" s="33"/>
      <c r="D142" s="146" t="s">
        <v>209</v>
      </c>
      <c r="F142" s="147" t="s">
        <v>1698</v>
      </c>
      <c r="I142" s="148"/>
      <c r="L142" s="33"/>
      <c r="M142" s="149"/>
      <c r="T142" s="54"/>
      <c r="AT142" s="18" t="s">
        <v>209</v>
      </c>
      <c r="AU142" s="18" t="s">
        <v>79</v>
      </c>
    </row>
    <row r="143" spans="2:65" s="13" customFormat="1" ht="11.25">
      <c r="B143" s="157"/>
      <c r="D143" s="151" t="s">
        <v>211</v>
      </c>
      <c r="E143" s="158" t="s">
        <v>19</v>
      </c>
      <c r="F143" s="159" t="s">
        <v>1699</v>
      </c>
      <c r="H143" s="160">
        <v>41.54</v>
      </c>
      <c r="I143" s="161"/>
      <c r="L143" s="157"/>
      <c r="M143" s="162"/>
      <c r="T143" s="163"/>
      <c r="AT143" s="158" t="s">
        <v>211</v>
      </c>
      <c r="AU143" s="158" t="s">
        <v>79</v>
      </c>
      <c r="AV143" s="13" t="s">
        <v>81</v>
      </c>
      <c r="AW143" s="13" t="s">
        <v>33</v>
      </c>
      <c r="AX143" s="13" t="s">
        <v>79</v>
      </c>
      <c r="AY143" s="158" t="s">
        <v>125</v>
      </c>
    </row>
    <row r="144" spans="2:65" s="1" customFormat="1" ht="16.5" customHeight="1">
      <c r="B144" s="33"/>
      <c r="C144" s="128" t="s">
        <v>307</v>
      </c>
      <c r="D144" s="128" t="s">
        <v>128</v>
      </c>
      <c r="E144" s="129" t="s">
        <v>1700</v>
      </c>
      <c r="F144" s="130" t="s">
        <v>1701</v>
      </c>
      <c r="G144" s="131" t="s">
        <v>323</v>
      </c>
      <c r="H144" s="132">
        <v>11.1</v>
      </c>
      <c r="I144" s="133"/>
      <c r="J144" s="134">
        <f>ROUND(I144*H144,2)</f>
        <v>0</v>
      </c>
      <c r="K144" s="130" t="s">
        <v>207</v>
      </c>
      <c r="L144" s="33"/>
      <c r="M144" s="135" t="s">
        <v>19</v>
      </c>
      <c r="N144" s="136" t="s">
        <v>43</v>
      </c>
      <c r="P144" s="137">
        <f>O144*H144</f>
        <v>0</v>
      </c>
      <c r="Q144" s="137">
        <v>0</v>
      </c>
      <c r="R144" s="137">
        <f>Q144*H144</f>
        <v>0</v>
      </c>
      <c r="S144" s="137">
        <v>3.48E-3</v>
      </c>
      <c r="T144" s="138">
        <f>S144*H144</f>
        <v>3.8627999999999996E-2</v>
      </c>
      <c r="AR144" s="139" t="s">
        <v>299</v>
      </c>
      <c r="AT144" s="139" t="s">
        <v>128</v>
      </c>
      <c r="AU144" s="139" t="s">
        <v>79</v>
      </c>
      <c r="AY144" s="18" t="s">
        <v>125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8" t="s">
        <v>79</v>
      </c>
      <c r="BK144" s="140">
        <f>ROUND(I144*H144,2)</f>
        <v>0</v>
      </c>
      <c r="BL144" s="18" t="s">
        <v>299</v>
      </c>
      <c r="BM144" s="139" t="s">
        <v>1702</v>
      </c>
    </row>
    <row r="145" spans="2:65" s="1" customFormat="1" ht="11.25">
      <c r="B145" s="33"/>
      <c r="D145" s="146" t="s">
        <v>209</v>
      </c>
      <c r="F145" s="147" t="s">
        <v>1703</v>
      </c>
      <c r="I145" s="148"/>
      <c r="L145" s="33"/>
      <c r="M145" s="149"/>
      <c r="T145" s="54"/>
      <c r="AT145" s="18" t="s">
        <v>209</v>
      </c>
      <c r="AU145" s="18" t="s">
        <v>79</v>
      </c>
    </row>
    <row r="146" spans="2:65" s="13" customFormat="1" ht="11.25">
      <c r="B146" s="157"/>
      <c r="D146" s="151" t="s">
        <v>211</v>
      </c>
      <c r="E146" s="158" t="s">
        <v>19</v>
      </c>
      <c r="F146" s="159" t="s">
        <v>1704</v>
      </c>
      <c r="H146" s="160">
        <v>11.1</v>
      </c>
      <c r="I146" s="161"/>
      <c r="L146" s="157"/>
      <c r="M146" s="162"/>
      <c r="T146" s="163"/>
      <c r="AT146" s="158" t="s">
        <v>211</v>
      </c>
      <c r="AU146" s="158" t="s">
        <v>79</v>
      </c>
      <c r="AV146" s="13" t="s">
        <v>81</v>
      </c>
      <c r="AW146" s="13" t="s">
        <v>33</v>
      </c>
      <c r="AX146" s="13" t="s">
        <v>79</v>
      </c>
      <c r="AY146" s="158" t="s">
        <v>125</v>
      </c>
    </row>
    <row r="147" spans="2:65" s="1" customFormat="1" ht="16.5" customHeight="1">
      <c r="B147" s="33"/>
      <c r="C147" s="128" t="s">
        <v>315</v>
      </c>
      <c r="D147" s="128" t="s">
        <v>128</v>
      </c>
      <c r="E147" s="129" t="s">
        <v>1705</v>
      </c>
      <c r="F147" s="130" t="s">
        <v>1706</v>
      </c>
      <c r="G147" s="131" t="s">
        <v>323</v>
      </c>
      <c r="H147" s="132">
        <v>122.98</v>
      </c>
      <c r="I147" s="133"/>
      <c r="J147" s="134">
        <f>ROUND(I147*H147,2)</f>
        <v>0</v>
      </c>
      <c r="K147" s="130" t="s">
        <v>207</v>
      </c>
      <c r="L147" s="33"/>
      <c r="M147" s="135" t="s">
        <v>19</v>
      </c>
      <c r="N147" s="136" t="s">
        <v>43</v>
      </c>
      <c r="P147" s="137">
        <f>O147*H147</f>
        <v>0</v>
      </c>
      <c r="Q147" s="137">
        <v>0</v>
      </c>
      <c r="R147" s="137">
        <f>Q147*H147</f>
        <v>0</v>
      </c>
      <c r="S147" s="137">
        <v>1.7700000000000001E-3</v>
      </c>
      <c r="T147" s="138">
        <f>S147*H147</f>
        <v>0.21767460000000002</v>
      </c>
      <c r="AR147" s="139" t="s">
        <v>299</v>
      </c>
      <c r="AT147" s="139" t="s">
        <v>128</v>
      </c>
      <c r="AU147" s="139" t="s">
        <v>79</v>
      </c>
      <c r="AY147" s="18" t="s">
        <v>125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79</v>
      </c>
      <c r="BK147" s="140">
        <f>ROUND(I147*H147,2)</f>
        <v>0</v>
      </c>
      <c r="BL147" s="18" t="s">
        <v>299</v>
      </c>
      <c r="BM147" s="139" t="s">
        <v>1707</v>
      </c>
    </row>
    <row r="148" spans="2:65" s="1" customFormat="1" ht="11.25">
      <c r="B148" s="33"/>
      <c r="D148" s="146" t="s">
        <v>209</v>
      </c>
      <c r="F148" s="147" t="s">
        <v>1708</v>
      </c>
      <c r="I148" s="148"/>
      <c r="L148" s="33"/>
      <c r="M148" s="149"/>
      <c r="T148" s="54"/>
      <c r="AT148" s="18" t="s">
        <v>209</v>
      </c>
      <c r="AU148" s="18" t="s">
        <v>79</v>
      </c>
    </row>
    <row r="149" spans="2:65" s="13" customFormat="1" ht="11.25">
      <c r="B149" s="157"/>
      <c r="D149" s="151" t="s">
        <v>211</v>
      </c>
      <c r="E149" s="158" t="s">
        <v>19</v>
      </c>
      <c r="F149" s="159" t="s">
        <v>1709</v>
      </c>
      <c r="H149" s="160">
        <v>122.98</v>
      </c>
      <c r="I149" s="161"/>
      <c r="L149" s="157"/>
      <c r="M149" s="162"/>
      <c r="T149" s="163"/>
      <c r="AT149" s="158" t="s">
        <v>211</v>
      </c>
      <c r="AU149" s="158" t="s">
        <v>79</v>
      </c>
      <c r="AV149" s="13" t="s">
        <v>81</v>
      </c>
      <c r="AW149" s="13" t="s">
        <v>33</v>
      </c>
      <c r="AX149" s="13" t="s">
        <v>79</v>
      </c>
      <c r="AY149" s="158" t="s">
        <v>125</v>
      </c>
    </row>
    <row r="150" spans="2:65" s="1" customFormat="1" ht="16.5" customHeight="1">
      <c r="B150" s="33"/>
      <c r="C150" s="128" t="s">
        <v>320</v>
      </c>
      <c r="D150" s="128" t="s">
        <v>128</v>
      </c>
      <c r="E150" s="129" t="s">
        <v>1710</v>
      </c>
      <c r="F150" s="130" t="s">
        <v>1711</v>
      </c>
      <c r="G150" s="131" t="s">
        <v>295</v>
      </c>
      <c r="H150" s="132">
        <v>5</v>
      </c>
      <c r="I150" s="133"/>
      <c r="J150" s="134">
        <f>ROUND(I150*H150,2)</f>
        <v>0</v>
      </c>
      <c r="K150" s="130" t="s">
        <v>207</v>
      </c>
      <c r="L150" s="33"/>
      <c r="M150" s="135" t="s">
        <v>19</v>
      </c>
      <c r="N150" s="136" t="s">
        <v>43</v>
      </c>
      <c r="P150" s="137">
        <f>O150*H150</f>
        <v>0</v>
      </c>
      <c r="Q150" s="137">
        <v>0</v>
      </c>
      <c r="R150" s="137">
        <f>Q150*H150</f>
        <v>0</v>
      </c>
      <c r="S150" s="137">
        <v>9.0600000000000003E-3</v>
      </c>
      <c r="T150" s="138">
        <f>S150*H150</f>
        <v>4.53E-2</v>
      </c>
      <c r="AR150" s="139" t="s">
        <v>299</v>
      </c>
      <c r="AT150" s="139" t="s">
        <v>128</v>
      </c>
      <c r="AU150" s="139" t="s">
        <v>79</v>
      </c>
      <c r="AY150" s="18" t="s">
        <v>125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79</v>
      </c>
      <c r="BK150" s="140">
        <f>ROUND(I150*H150,2)</f>
        <v>0</v>
      </c>
      <c r="BL150" s="18" t="s">
        <v>299</v>
      </c>
      <c r="BM150" s="139" t="s">
        <v>1712</v>
      </c>
    </row>
    <row r="151" spans="2:65" s="1" customFormat="1" ht="11.25">
      <c r="B151" s="33"/>
      <c r="D151" s="146" t="s">
        <v>209</v>
      </c>
      <c r="F151" s="147" t="s">
        <v>1713</v>
      </c>
      <c r="I151" s="148"/>
      <c r="L151" s="33"/>
      <c r="M151" s="149"/>
      <c r="T151" s="54"/>
      <c r="AT151" s="18" t="s">
        <v>209</v>
      </c>
      <c r="AU151" s="18" t="s">
        <v>79</v>
      </c>
    </row>
    <row r="152" spans="2:65" s="1" customFormat="1" ht="16.5" customHeight="1">
      <c r="B152" s="33"/>
      <c r="C152" s="128" t="s">
        <v>327</v>
      </c>
      <c r="D152" s="128" t="s">
        <v>128</v>
      </c>
      <c r="E152" s="129" t="s">
        <v>1714</v>
      </c>
      <c r="F152" s="130" t="s">
        <v>1715</v>
      </c>
      <c r="G152" s="131" t="s">
        <v>323</v>
      </c>
      <c r="H152" s="132">
        <v>106</v>
      </c>
      <c r="I152" s="133"/>
      <c r="J152" s="134">
        <f>ROUND(I152*H152,2)</f>
        <v>0</v>
      </c>
      <c r="K152" s="130" t="s">
        <v>207</v>
      </c>
      <c r="L152" s="33"/>
      <c r="M152" s="135" t="s">
        <v>19</v>
      </c>
      <c r="N152" s="136" t="s">
        <v>43</v>
      </c>
      <c r="P152" s="137">
        <f>O152*H152</f>
        <v>0</v>
      </c>
      <c r="Q152" s="137">
        <v>0</v>
      </c>
      <c r="R152" s="137">
        <f>Q152*H152</f>
        <v>0</v>
      </c>
      <c r="S152" s="137">
        <v>2E-3</v>
      </c>
      <c r="T152" s="138">
        <f>S152*H152</f>
        <v>0.21199999999999999</v>
      </c>
      <c r="AR152" s="139" t="s">
        <v>299</v>
      </c>
      <c r="AT152" s="139" t="s">
        <v>128</v>
      </c>
      <c r="AU152" s="139" t="s">
        <v>79</v>
      </c>
      <c r="AY152" s="18" t="s">
        <v>125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8" t="s">
        <v>79</v>
      </c>
      <c r="BK152" s="140">
        <f>ROUND(I152*H152,2)</f>
        <v>0</v>
      </c>
      <c r="BL152" s="18" t="s">
        <v>299</v>
      </c>
      <c r="BM152" s="139" t="s">
        <v>1716</v>
      </c>
    </row>
    <row r="153" spans="2:65" s="1" customFormat="1" ht="11.25">
      <c r="B153" s="33"/>
      <c r="D153" s="146" t="s">
        <v>209</v>
      </c>
      <c r="F153" s="147" t="s">
        <v>1717</v>
      </c>
      <c r="I153" s="148"/>
      <c r="L153" s="33"/>
      <c r="M153" s="149"/>
      <c r="T153" s="54"/>
      <c r="AT153" s="18" t="s">
        <v>209</v>
      </c>
      <c r="AU153" s="18" t="s">
        <v>79</v>
      </c>
    </row>
    <row r="154" spans="2:65" s="12" customFormat="1" ht="11.25">
      <c r="B154" s="150"/>
      <c r="D154" s="151" t="s">
        <v>211</v>
      </c>
      <c r="E154" s="152" t="s">
        <v>19</v>
      </c>
      <c r="F154" s="153" t="s">
        <v>767</v>
      </c>
      <c r="H154" s="152" t="s">
        <v>19</v>
      </c>
      <c r="I154" s="154"/>
      <c r="L154" s="150"/>
      <c r="M154" s="155"/>
      <c r="T154" s="156"/>
      <c r="AT154" s="152" t="s">
        <v>211</v>
      </c>
      <c r="AU154" s="152" t="s">
        <v>79</v>
      </c>
      <c r="AV154" s="12" t="s">
        <v>79</v>
      </c>
      <c r="AW154" s="12" t="s">
        <v>33</v>
      </c>
      <c r="AX154" s="12" t="s">
        <v>72</v>
      </c>
      <c r="AY154" s="152" t="s">
        <v>125</v>
      </c>
    </row>
    <row r="155" spans="2:65" s="13" customFormat="1" ht="11.25">
      <c r="B155" s="157"/>
      <c r="D155" s="151" t="s">
        <v>211</v>
      </c>
      <c r="E155" s="158" t="s">
        <v>19</v>
      </c>
      <c r="F155" s="159" t="s">
        <v>920</v>
      </c>
      <c r="H155" s="160">
        <v>106</v>
      </c>
      <c r="I155" s="161"/>
      <c r="L155" s="157"/>
      <c r="M155" s="162"/>
      <c r="T155" s="163"/>
      <c r="AT155" s="158" t="s">
        <v>211</v>
      </c>
      <c r="AU155" s="158" t="s">
        <v>79</v>
      </c>
      <c r="AV155" s="13" t="s">
        <v>81</v>
      </c>
      <c r="AW155" s="13" t="s">
        <v>33</v>
      </c>
      <c r="AX155" s="13" t="s">
        <v>79</v>
      </c>
      <c r="AY155" s="158" t="s">
        <v>125</v>
      </c>
    </row>
    <row r="156" spans="2:65" s="1" customFormat="1" ht="16.5" customHeight="1">
      <c r="B156" s="33"/>
      <c r="C156" s="128" t="s">
        <v>7</v>
      </c>
      <c r="D156" s="128" t="s">
        <v>128</v>
      </c>
      <c r="E156" s="129" t="s">
        <v>1261</v>
      </c>
      <c r="F156" s="130" t="s">
        <v>1262</v>
      </c>
      <c r="G156" s="131" t="s">
        <v>323</v>
      </c>
      <c r="H156" s="132">
        <v>7.92</v>
      </c>
      <c r="I156" s="133"/>
      <c r="J156" s="134">
        <f>ROUND(I156*H156,2)</f>
        <v>0</v>
      </c>
      <c r="K156" s="130" t="s">
        <v>207</v>
      </c>
      <c r="L156" s="33"/>
      <c r="M156" s="135" t="s">
        <v>19</v>
      </c>
      <c r="N156" s="136" t="s">
        <v>43</v>
      </c>
      <c r="P156" s="137">
        <f>O156*H156</f>
        <v>0</v>
      </c>
      <c r="Q156" s="137">
        <v>0</v>
      </c>
      <c r="R156" s="137">
        <f>Q156*H156</f>
        <v>0</v>
      </c>
      <c r="S156" s="137">
        <v>1.75E-3</v>
      </c>
      <c r="T156" s="138">
        <f>S156*H156</f>
        <v>1.3860000000000001E-2</v>
      </c>
      <c r="AR156" s="139" t="s">
        <v>299</v>
      </c>
      <c r="AT156" s="139" t="s">
        <v>128</v>
      </c>
      <c r="AU156" s="139" t="s">
        <v>79</v>
      </c>
      <c r="AY156" s="18" t="s">
        <v>125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8" t="s">
        <v>79</v>
      </c>
      <c r="BK156" s="140">
        <f>ROUND(I156*H156,2)</f>
        <v>0</v>
      </c>
      <c r="BL156" s="18" t="s">
        <v>299</v>
      </c>
      <c r="BM156" s="139" t="s">
        <v>1718</v>
      </c>
    </row>
    <row r="157" spans="2:65" s="1" customFormat="1" ht="11.25">
      <c r="B157" s="33"/>
      <c r="D157" s="146" t="s">
        <v>209</v>
      </c>
      <c r="F157" s="147" t="s">
        <v>1264</v>
      </c>
      <c r="I157" s="148"/>
      <c r="L157" s="33"/>
      <c r="M157" s="149"/>
      <c r="T157" s="54"/>
      <c r="AT157" s="18" t="s">
        <v>209</v>
      </c>
      <c r="AU157" s="18" t="s">
        <v>79</v>
      </c>
    </row>
    <row r="158" spans="2:65" s="13" customFormat="1" ht="11.25">
      <c r="B158" s="157"/>
      <c r="D158" s="151" t="s">
        <v>211</v>
      </c>
      <c r="E158" s="158" t="s">
        <v>19</v>
      </c>
      <c r="F158" s="159" t="s">
        <v>1719</v>
      </c>
      <c r="H158" s="160">
        <v>7.92</v>
      </c>
      <c r="I158" s="161"/>
      <c r="L158" s="157"/>
      <c r="M158" s="162"/>
      <c r="T158" s="163"/>
      <c r="AT158" s="158" t="s">
        <v>211</v>
      </c>
      <c r="AU158" s="158" t="s">
        <v>79</v>
      </c>
      <c r="AV158" s="13" t="s">
        <v>81</v>
      </c>
      <c r="AW158" s="13" t="s">
        <v>33</v>
      </c>
      <c r="AX158" s="13" t="s">
        <v>79</v>
      </c>
      <c r="AY158" s="158" t="s">
        <v>125</v>
      </c>
    </row>
    <row r="159" spans="2:65" s="1" customFormat="1" ht="16.5" customHeight="1">
      <c r="B159" s="33"/>
      <c r="C159" s="128" t="s">
        <v>340</v>
      </c>
      <c r="D159" s="128" t="s">
        <v>128</v>
      </c>
      <c r="E159" s="129" t="s">
        <v>1720</v>
      </c>
      <c r="F159" s="130" t="s">
        <v>1721</v>
      </c>
      <c r="G159" s="131" t="s">
        <v>323</v>
      </c>
      <c r="H159" s="132">
        <v>106.26</v>
      </c>
      <c r="I159" s="133"/>
      <c r="J159" s="134">
        <f>ROUND(I159*H159,2)</f>
        <v>0</v>
      </c>
      <c r="K159" s="130" t="s">
        <v>207</v>
      </c>
      <c r="L159" s="33"/>
      <c r="M159" s="135" t="s">
        <v>19</v>
      </c>
      <c r="N159" s="136" t="s">
        <v>43</v>
      </c>
      <c r="P159" s="137">
        <f>O159*H159</f>
        <v>0</v>
      </c>
      <c r="Q159" s="137">
        <v>0</v>
      </c>
      <c r="R159" s="137">
        <f>Q159*H159</f>
        <v>0</v>
      </c>
      <c r="S159" s="137">
        <v>6.0499999999999998E-3</v>
      </c>
      <c r="T159" s="138">
        <f>S159*H159</f>
        <v>0.64287300000000003</v>
      </c>
      <c r="AR159" s="139" t="s">
        <v>299</v>
      </c>
      <c r="AT159" s="139" t="s">
        <v>128</v>
      </c>
      <c r="AU159" s="139" t="s">
        <v>79</v>
      </c>
      <c r="AY159" s="18" t="s">
        <v>125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8" t="s">
        <v>79</v>
      </c>
      <c r="BK159" s="140">
        <f>ROUND(I159*H159,2)</f>
        <v>0</v>
      </c>
      <c r="BL159" s="18" t="s">
        <v>299</v>
      </c>
      <c r="BM159" s="139" t="s">
        <v>1722</v>
      </c>
    </row>
    <row r="160" spans="2:65" s="1" customFormat="1" ht="11.25">
      <c r="B160" s="33"/>
      <c r="D160" s="146" t="s">
        <v>209</v>
      </c>
      <c r="F160" s="147" t="s">
        <v>1723</v>
      </c>
      <c r="I160" s="148"/>
      <c r="L160" s="33"/>
      <c r="M160" s="149"/>
      <c r="T160" s="54"/>
      <c r="AT160" s="18" t="s">
        <v>209</v>
      </c>
      <c r="AU160" s="18" t="s">
        <v>79</v>
      </c>
    </row>
    <row r="161" spans="2:65" s="13" customFormat="1" ht="11.25">
      <c r="B161" s="157"/>
      <c r="D161" s="151" t="s">
        <v>211</v>
      </c>
      <c r="E161" s="158" t="s">
        <v>19</v>
      </c>
      <c r="F161" s="159" t="s">
        <v>1724</v>
      </c>
      <c r="H161" s="160">
        <v>106.26</v>
      </c>
      <c r="I161" s="161"/>
      <c r="L161" s="157"/>
      <c r="M161" s="162"/>
      <c r="T161" s="163"/>
      <c r="AT161" s="158" t="s">
        <v>211</v>
      </c>
      <c r="AU161" s="158" t="s">
        <v>79</v>
      </c>
      <c r="AV161" s="13" t="s">
        <v>81</v>
      </c>
      <c r="AW161" s="13" t="s">
        <v>33</v>
      </c>
      <c r="AX161" s="13" t="s">
        <v>79</v>
      </c>
      <c r="AY161" s="158" t="s">
        <v>125</v>
      </c>
    </row>
    <row r="162" spans="2:65" s="1" customFormat="1" ht="24.2" customHeight="1">
      <c r="B162" s="33"/>
      <c r="C162" s="128" t="s">
        <v>347</v>
      </c>
      <c r="D162" s="128" t="s">
        <v>128</v>
      </c>
      <c r="E162" s="129" t="s">
        <v>1725</v>
      </c>
      <c r="F162" s="130" t="s">
        <v>1726</v>
      </c>
      <c r="G162" s="131" t="s">
        <v>206</v>
      </c>
      <c r="H162" s="132">
        <v>549.23699999999997</v>
      </c>
      <c r="I162" s="133"/>
      <c r="J162" s="134">
        <f>ROUND(I162*H162,2)</f>
        <v>0</v>
      </c>
      <c r="K162" s="130" t="s">
        <v>207</v>
      </c>
      <c r="L162" s="33"/>
      <c r="M162" s="135" t="s">
        <v>19</v>
      </c>
      <c r="N162" s="136" t="s">
        <v>43</v>
      </c>
      <c r="P162" s="137">
        <f>O162*H162</f>
        <v>0</v>
      </c>
      <c r="Q162" s="137">
        <v>2.99E-3</v>
      </c>
      <c r="R162" s="137">
        <f>Q162*H162</f>
        <v>1.6422186299999999</v>
      </c>
      <c r="S162" s="137">
        <v>0</v>
      </c>
      <c r="T162" s="138">
        <f>S162*H162</f>
        <v>0</v>
      </c>
      <c r="AR162" s="139" t="s">
        <v>299</v>
      </c>
      <c r="AT162" s="139" t="s">
        <v>128</v>
      </c>
      <c r="AU162" s="139" t="s">
        <v>79</v>
      </c>
      <c r="AY162" s="18" t="s">
        <v>125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8" t="s">
        <v>79</v>
      </c>
      <c r="BK162" s="140">
        <f>ROUND(I162*H162,2)</f>
        <v>0</v>
      </c>
      <c r="BL162" s="18" t="s">
        <v>299</v>
      </c>
      <c r="BM162" s="139" t="s">
        <v>1727</v>
      </c>
    </row>
    <row r="163" spans="2:65" s="1" customFormat="1" ht="11.25">
      <c r="B163" s="33"/>
      <c r="D163" s="146" t="s">
        <v>209</v>
      </c>
      <c r="F163" s="147" t="s">
        <v>1728</v>
      </c>
      <c r="I163" s="148"/>
      <c r="L163" s="33"/>
      <c r="M163" s="149"/>
      <c r="T163" s="54"/>
      <c r="AT163" s="18" t="s">
        <v>209</v>
      </c>
      <c r="AU163" s="18" t="s">
        <v>79</v>
      </c>
    </row>
    <row r="164" spans="2:65" s="1" customFormat="1" ht="21.75" customHeight="1">
      <c r="B164" s="33"/>
      <c r="C164" s="128" t="s">
        <v>354</v>
      </c>
      <c r="D164" s="128" t="s">
        <v>128</v>
      </c>
      <c r="E164" s="129" t="s">
        <v>1729</v>
      </c>
      <c r="F164" s="130" t="s">
        <v>1730</v>
      </c>
      <c r="G164" s="131" t="s">
        <v>323</v>
      </c>
      <c r="H164" s="132">
        <v>33.630000000000003</v>
      </c>
      <c r="I164" s="133"/>
      <c r="J164" s="134">
        <f>ROUND(I164*H164,2)</f>
        <v>0</v>
      </c>
      <c r="K164" s="130" t="s">
        <v>207</v>
      </c>
      <c r="L164" s="33"/>
      <c r="M164" s="135" t="s">
        <v>19</v>
      </c>
      <c r="N164" s="136" t="s">
        <v>43</v>
      </c>
      <c r="P164" s="137">
        <f>O164*H164</f>
        <v>0</v>
      </c>
      <c r="Q164" s="137">
        <v>1.3699999999999999E-3</v>
      </c>
      <c r="R164" s="137">
        <f>Q164*H164</f>
        <v>4.6073099999999999E-2</v>
      </c>
      <c r="S164" s="137">
        <v>0</v>
      </c>
      <c r="T164" s="138">
        <f>S164*H164</f>
        <v>0</v>
      </c>
      <c r="AR164" s="139" t="s">
        <v>299</v>
      </c>
      <c r="AT164" s="139" t="s">
        <v>128</v>
      </c>
      <c r="AU164" s="139" t="s">
        <v>79</v>
      </c>
      <c r="AY164" s="18" t="s">
        <v>125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8" t="s">
        <v>79</v>
      </c>
      <c r="BK164" s="140">
        <f>ROUND(I164*H164,2)</f>
        <v>0</v>
      </c>
      <c r="BL164" s="18" t="s">
        <v>299</v>
      </c>
      <c r="BM164" s="139" t="s">
        <v>1731</v>
      </c>
    </row>
    <row r="165" spans="2:65" s="1" customFormat="1" ht="11.25">
      <c r="B165" s="33"/>
      <c r="D165" s="146" t="s">
        <v>209</v>
      </c>
      <c r="F165" s="147" t="s">
        <v>1732</v>
      </c>
      <c r="I165" s="148"/>
      <c r="L165" s="33"/>
      <c r="M165" s="149"/>
      <c r="T165" s="54"/>
      <c r="AT165" s="18" t="s">
        <v>209</v>
      </c>
      <c r="AU165" s="18" t="s">
        <v>79</v>
      </c>
    </row>
    <row r="166" spans="2:65" s="1" customFormat="1" ht="21.75" customHeight="1">
      <c r="B166" s="33"/>
      <c r="C166" s="128" t="s">
        <v>363</v>
      </c>
      <c r="D166" s="128" t="s">
        <v>128</v>
      </c>
      <c r="E166" s="129" t="s">
        <v>1733</v>
      </c>
      <c r="F166" s="130" t="s">
        <v>1734</v>
      </c>
      <c r="G166" s="131" t="s">
        <v>323</v>
      </c>
      <c r="H166" s="132">
        <v>41.54</v>
      </c>
      <c r="I166" s="133"/>
      <c r="J166" s="134">
        <f>ROUND(I166*H166,2)</f>
        <v>0</v>
      </c>
      <c r="K166" s="130" t="s">
        <v>207</v>
      </c>
      <c r="L166" s="33"/>
      <c r="M166" s="135" t="s">
        <v>19</v>
      </c>
      <c r="N166" s="136" t="s">
        <v>43</v>
      </c>
      <c r="P166" s="137">
        <f>O166*H166</f>
        <v>0</v>
      </c>
      <c r="Q166" s="137">
        <v>1.3699999999999999E-3</v>
      </c>
      <c r="R166" s="137">
        <f>Q166*H166</f>
        <v>5.6909799999999997E-2</v>
      </c>
      <c r="S166" s="137">
        <v>0</v>
      </c>
      <c r="T166" s="138">
        <f>S166*H166</f>
        <v>0</v>
      </c>
      <c r="AR166" s="139" t="s">
        <v>299</v>
      </c>
      <c r="AT166" s="139" t="s">
        <v>128</v>
      </c>
      <c r="AU166" s="139" t="s">
        <v>79</v>
      </c>
      <c r="AY166" s="18" t="s">
        <v>125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79</v>
      </c>
      <c r="BK166" s="140">
        <f>ROUND(I166*H166,2)</f>
        <v>0</v>
      </c>
      <c r="BL166" s="18" t="s">
        <v>299</v>
      </c>
      <c r="BM166" s="139" t="s">
        <v>1735</v>
      </c>
    </row>
    <row r="167" spans="2:65" s="1" customFormat="1" ht="11.25">
      <c r="B167" s="33"/>
      <c r="D167" s="146" t="s">
        <v>209</v>
      </c>
      <c r="F167" s="147" t="s">
        <v>1736</v>
      </c>
      <c r="I167" s="148"/>
      <c r="L167" s="33"/>
      <c r="M167" s="149"/>
      <c r="T167" s="54"/>
      <c r="AT167" s="18" t="s">
        <v>209</v>
      </c>
      <c r="AU167" s="18" t="s">
        <v>79</v>
      </c>
    </row>
    <row r="168" spans="2:65" s="1" customFormat="1" ht="16.5" customHeight="1">
      <c r="B168" s="33"/>
      <c r="C168" s="128" t="s">
        <v>370</v>
      </c>
      <c r="D168" s="128" t="s">
        <v>128</v>
      </c>
      <c r="E168" s="129" t="s">
        <v>1737</v>
      </c>
      <c r="F168" s="130" t="s">
        <v>1738</v>
      </c>
      <c r="G168" s="131" t="s">
        <v>323</v>
      </c>
      <c r="H168" s="132">
        <v>11.1</v>
      </c>
      <c r="I168" s="133"/>
      <c r="J168" s="134">
        <f>ROUND(I168*H168,2)</f>
        <v>0</v>
      </c>
      <c r="K168" s="130" t="s">
        <v>207</v>
      </c>
      <c r="L168" s="33"/>
      <c r="M168" s="135" t="s">
        <v>19</v>
      </c>
      <c r="N168" s="136" t="s">
        <v>43</v>
      </c>
      <c r="P168" s="137">
        <f>O168*H168</f>
        <v>0</v>
      </c>
      <c r="Q168" s="137">
        <v>1.49E-3</v>
      </c>
      <c r="R168" s="137">
        <f>Q168*H168</f>
        <v>1.6538999999999998E-2</v>
      </c>
      <c r="S168" s="137">
        <v>0</v>
      </c>
      <c r="T168" s="138">
        <f>S168*H168</f>
        <v>0</v>
      </c>
      <c r="AR168" s="139" t="s">
        <v>299</v>
      </c>
      <c r="AT168" s="139" t="s">
        <v>128</v>
      </c>
      <c r="AU168" s="139" t="s">
        <v>79</v>
      </c>
      <c r="AY168" s="18" t="s">
        <v>125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8" t="s">
        <v>79</v>
      </c>
      <c r="BK168" s="140">
        <f>ROUND(I168*H168,2)</f>
        <v>0</v>
      </c>
      <c r="BL168" s="18" t="s">
        <v>299</v>
      </c>
      <c r="BM168" s="139" t="s">
        <v>1739</v>
      </c>
    </row>
    <row r="169" spans="2:65" s="1" customFormat="1" ht="11.25">
      <c r="B169" s="33"/>
      <c r="D169" s="146" t="s">
        <v>209</v>
      </c>
      <c r="F169" s="147" t="s">
        <v>1740</v>
      </c>
      <c r="I169" s="148"/>
      <c r="L169" s="33"/>
      <c r="M169" s="149"/>
      <c r="T169" s="54"/>
      <c r="AT169" s="18" t="s">
        <v>209</v>
      </c>
      <c r="AU169" s="18" t="s">
        <v>79</v>
      </c>
    </row>
    <row r="170" spans="2:65" s="1" customFormat="1" ht="21.75" customHeight="1">
      <c r="B170" s="33"/>
      <c r="C170" s="128" t="s">
        <v>385</v>
      </c>
      <c r="D170" s="128" t="s">
        <v>128</v>
      </c>
      <c r="E170" s="129" t="s">
        <v>1741</v>
      </c>
      <c r="F170" s="130" t="s">
        <v>1742</v>
      </c>
      <c r="G170" s="131" t="s">
        <v>323</v>
      </c>
      <c r="H170" s="132">
        <v>122.98</v>
      </c>
      <c r="I170" s="133"/>
      <c r="J170" s="134">
        <f>ROUND(I170*H170,2)</f>
        <v>0</v>
      </c>
      <c r="K170" s="130" t="s">
        <v>19</v>
      </c>
      <c r="L170" s="33"/>
      <c r="M170" s="135" t="s">
        <v>19</v>
      </c>
      <c r="N170" s="136" t="s">
        <v>43</v>
      </c>
      <c r="P170" s="137">
        <f>O170*H170</f>
        <v>0</v>
      </c>
      <c r="Q170" s="137">
        <v>5.5999999999999995E-4</v>
      </c>
      <c r="R170" s="137">
        <f>Q170*H170</f>
        <v>6.8868799999999994E-2</v>
      </c>
      <c r="S170" s="137">
        <v>0</v>
      </c>
      <c r="T170" s="138">
        <f>S170*H170</f>
        <v>0</v>
      </c>
      <c r="AR170" s="139" t="s">
        <v>299</v>
      </c>
      <c r="AT170" s="139" t="s">
        <v>128</v>
      </c>
      <c r="AU170" s="139" t="s">
        <v>79</v>
      </c>
      <c r="AY170" s="18" t="s">
        <v>125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8" t="s">
        <v>79</v>
      </c>
      <c r="BK170" s="140">
        <f>ROUND(I170*H170,2)</f>
        <v>0</v>
      </c>
      <c r="BL170" s="18" t="s">
        <v>299</v>
      </c>
      <c r="BM170" s="139" t="s">
        <v>1743</v>
      </c>
    </row>
    <row r="171" spans="2:65" s="1" customFormat="1" ht="24.2" customHeight="1">
      <c r="B171" s="33"/>
      <c r="C171" s="128" t="s">
        <v>394</v>
      </c>
      <c r="D171" s="128" t="s">
        <v>128</v>
      </c>
      <c r="E171" s="129" t="s">
        <v>1744</v>
      </c>
      <c r="F171" s="130" t="s">
        <v>1745</v>
      </c>
      <c r="G171" s="131" t="s">
        <v>295</v>
      </c>
      <c r="H171" s="132">
        <v>5</v>
      </c>
      <c r="I171" s="133"/>
      <c r="J171" s="134">
        <f>ROUND(I171*H171,2)</f>
        <v>0</v>
      </c>
      <c r="K171" s="130" t="s">
        <v>207</v>
      </c>
      <c r="L171" s="33"/>
      <c r="M171" s="135" t="s">
        <v>19</v>
      </c>
      <c r="N171" s="136" t="s">
        <v>43</v>
      </c>
      <c r="P171" s="137">
        <f>O171*H171</f>
        <v>0</v>
      </c>
      <c r="Q171" s="137">
        <v>8.7100000000000007E-3</v>
      </c>
      <c r="R171" s="137">
        <f>Q171*H171</f>
        <v>4.3550000000000005E-2</v>
      </c>
      <c r="S171" s="137">
        <v>0</v>
      </c>
      <c r="T171" s="138">
        <f>S171*H171</f>
        <v>0</v>
      </c>
      <c r="AR171" s="139" t="s">
        <v>299</v>
      </c>
      <c r="AT171" s="139" t="s">
        <v>128</v>
      </c>
      <c r="AU171" s="139" t="s">
        <v>79</v>
      </c>
      <c r="AY171" s="18" t="s">
        <v>125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8" t="s">
        <v>79</v>
      </c>
      <c r="BK171" s="140">
        <f>ROUND(I171*H171,2)</f>
        <v>0</v>
      </c>
      <c r="BL171" s="18" t="s">
        <v>299</v>
      </c>
      <c r="BM171" s="139" t="s">
        <v>1746</v>
      </c>
    </row>
    <row r="172" spans="2:65" s="1" customFormat="1" ht="11.25">
      <c r="B172" s="33"/>
      <c r="D172" s="146" t="s">
        <v>209</v>
      </c>
      <c r="F172" s="147" t="s">
        <v>1747</v>
      </c>
      <c r="I172" s="148"/>
      <c r="L172" s="33"/>
      <c r="M172" s="149"/>
      <c r="T172" s="54"/>
      <c r="AT172" s="18" t="s">
        <v>209</v>
      </c>
      <c r="AU172" s="18" t="s">
        <v>79</v>
      </c>
    </row>
    <row r="173" spans="2:65" s="1" customFormat="1" ht="16.5" customHeight="1">
      <c r="B173" s="33"/>
      <c r="C173" s="128" t="s">
        <v>398</v>
      </c>
      <c r="D173" s="128" t="s">
        <v>128</v>
      </c>
      <c r="E173" s="129" t="s">
        <v>1748</v>
      </c>
      <c r="F173" s="130" t="s">
        <v>1749</v>
      </c>
      <c r="G173" s="131" t="s">
        <v>323</v>
      </c>
      <c r="H173" s="132">
        <v>7.92</v>
      </c>
      <c r="I173" s="133"/>
      <c r="J173" s="134">
        <f>ROUND(I173*H173,2)</f>
        <v>0</v>
      </c>
      <c r="K173" s="130" t="s">
        <v>19</v>
      </c>
      <c r="L173" s="33"/>
      <c r="M173" s="135" t="s">
        <v>19</v>
      </c>
      <c r="N173" s="136" t="s">
        <v>43</v>
      </c>
      <c r="P173" s="137">
        <f>O173*H173</f>
        <v>0</v>
      </c>
      <c r="Q173" s="137">
        <v>1.14E-3</v>
      </c>
      <c r="R173" s="137">
        <f>Q173*H173</f>
        <v>9.0288E-3</v>
      </c>
      <c r="S173" s="137">
        <v>0</v>
      </c>
      <c r="T173" s="138">
        <f>S173*H173</f>
        <v>0</v>
      </c>
      <c r="AR173" s="139" t="s">
        <v>299</v>
      </c>
      <c r="AT173" s="139" t="s">
        <v>128</v>
      </c>
      <c r="AU173" s="139" t="s">
        <v>79</v>
      </c>
      <c r="AY173" s="18" t="s">
        <v>125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8" t="s">
        <v>79</v>
      </c>
      <c r="BK173" s="140">
        <f>ROUND(I173*H173,2)</f>
        <v>0</v>
      </c>
      <c r="BL173" s="18" t="s">
        <v>299</v>
      </c>
      <c r="BM173" s="139" t="s">
        <v>1750</v>
      </c>
    </row>
    <row r="174" spans="2:65" s="1" customFormat="1" ht="16.5" customHeight="1">
      <c r="B174" s="33"/>
      <c r="C174" s="128" t="s">
        <v>405</v>
      </c>
      <c r="D174" s="128" t="s">
        <v>128</v>
      </c>
      <c r="E174" s="129" t="s">
        <v>1751</v>
      </c>
      <c r="F174" s="130" t="s">
        <v>1752</v>
      </c>
      <c r="G174" s="131" t="s">
        <v>295</v>
      </c>
      <c r="H174" s="132">
        <v>106</v>
      </c>
      <c r="I174" s="133"/>
      <c r="J174" s="134">
        <f>ROUND(I174*H174,2)</f>
        <v>0</v>
      </c>
      <c r="K174" s="130" t="s">
        <v>19</v>
      </c>
      <c r="L174" s="33"/>
      <c r="M174" s="135" t="s">
        <v>19</v>
      </c>
      <c r="N174" s="136" t="s">
        <v>43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299</v>
      </c>
      <c r="AT174" s="139" t="s">
        <v>128</v>
      </c>
      <c r="AU174" s="139" t="s">
        <v>79</v>
      </c>
      <c r="AY174" s="18" t="s">
        <v>125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8" t="s">
        <v>79</v>
      </c>
      <c r="BK174" s="140">
        <f>ROUND(I174*H174,2)</f>
        <v>0</v>
      </c>
      <c r="BL174" s="18" t="s">
        <v>299</v>
      </c>
      <c r="BM174" s="139" t="s">
        <v>1753</v>
      </c>
    </row>
    <row r="175" spans="2:65" s="1" customFormat="1" ht="24.2" customHeight="1">
      <c r="B175" s="33"/>
      <c r="C175" s="128" t="s">
        <v>411</v>
      </c>
      <c r="D175" s="128" t="s">
        <v>128</v>
      </c>
      <c r="E175" s="129" t="s">
        <v>1754</v>
      </c>
      <c r="F175" s="130" t="s">
        <v>1755</v>
      </c>
      <c r="G175" s="131" t="s">
        <v>323</v>
      </c>
      <c r="H175" s="132">
        <v>106.26</v>
      </c>
      <c r="I175" s="133"/>
      <c r="J175" s="134">
        <f>ROUND(I175*H175,2)</f>
        <v>0</v>
      </c>
      <c r="K175" s="130" t="s">
        <v>207</v>
      </c>
      <c r="L175" s="33"/>
      <c r="M175" s="135" t="s">
        <v>19</v>
      </c>
      <c r="N175" s="136" t="s">
        <v>43</v>
      </c>
      <c r="P175" s="137">
        <f>O175*H175</f>
        <v>0</v>
      </c>
      <c r="Q175" s="137">
        <v>6.9100000000000003E-3</v>
      </c>
      <c r="R175" s="137">
        <f>Q175*H175</f>
        <v>0.73425660000000004</v>
      </c>
      <c r="S175" s="137">
        <v>0</v>
      </c>
      <c r="T175" s="138">
        <f>S175*H175</f>
        <v>0</v>
      </c>
      <c r="AR175" s="139" t="s">
        <v>299</v>
      </c>
      <c r="AT175" s="139" t="s">
        <v>128</v>
      </c>
      <c r="AU175" s="139" t="s">
        <v>79</v>
      </c>
      <c r="AY175" s="18" t="s">
        <v>125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8" t="s">
        <v>79</v>
      </c>
      <c r="BK175" s="140">
        <f>ROUND(I175*H175,2)</f>
        <v>0</v>
      </c>
      <c r="BL175" s="18" t="s">
        <v>299</v>
      </c>
      <c r="BM175" s="139" t="s">
        <v>1756</v>
      </c>
    </row>
    <row r="176" spans="2:65" s="1" customFormat="1" ht="11.25">
      <c r="B176" s="33"/>
      <c r="D176" s="146" t="s">
        <v>209</v>
      </c>
      <c r="F176" s="147" t="s">
        <v>1757</v>
      </c>
      <c r="I176" s="148"/>
      <c r="L176" s="33"/>
      <c r="M176" s="149"/>
      <c r="T176" s="54"/>
      <c r="AT176" s="18" t="s">
        <v>209</v>
      </c>
      <c r="AU176" s="18" t="s">
        <v>79</v>
      </c>
    </row>
    <row r="177" spans="2:65" s="1" customFormat="1" ht="24.2" customHeight="1">
      <c r="B177" s="33"/>
      <c r="C177" s="128" t="s">
        <v>418</v>
      </c>
      <c r="D177" s="128" t="s">
        <v>128</v>
      </c>
      <c r="E177" s="129" t="s">
        <v>1758</v>
      </c>
      <c r="F177" s="130" t="s">
        <v>1759</v>
      </c>
      <c r="G177" s="131" t="s">
        <v>295</v>
      </c>
      <c r="H177" s="132">
        <v>4</v>
      </c>
      <c r="I177" s="133"/>
      <c r="J177" s="134">
        <f>ROUND(I177*H177,2)</f>
        <v>0</v>
      </c>
      <c r="K177" s="130" t="s">
        <v>207</v>
      </c>
      <c r="L177" s="33"/>
      <c r="M177" s="135" t="s">
        <v>19</v>
      </c>
      <c r="N177" s="136" t="s">
        <v>43</v>
      </c>
      <c r="P177" s="137">
        <f>O177*H177</f>
        <v>0</v>
      </c>
      <c r="Q177" s="137">
        <v>1.2E-4</v>
      </c>
      <c r="R177" s="137">
        <f>Q177*H177</f>
        <v>4.8000000000000001E-4</v>
      </c>
      <c r="S177" s="137">
        <v>0</v>
      </c>
      <c r="T177" s="138">
        <f>S177*H177</f>
        <v>0</v>
      </c>
      <c r="AR177" s="139" t="s">
        <v>299</v>
      </c>
      <c r="AT177" s="139" t="s">
        <v>128</v>
      </c>
      <c r="AU177" s="139" t="s">
        <v>79</v>
      </c>
      <c r="AY177" s="18" t="s">
        <v>125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8" t="s">
        <v>79</v>
      </c>
      <c r="BK177" s="140">
        <f>ROUND(I177*H177,2)</f>
        <v>0</v>
      </c>
      <c r="BL177" s="18" t="s">
        <v>299</v>
      </c>
      <c r="BM177" s="139" t="s">
        <v>1760</v>
      </c>
    </row>
    <row r="178" spans="2:65" s="1" customFormat="1" ht="11.25">
      <c r="B178" s="33"/>
      <c r="D178" s="146" t="s">
        <v>209</v>
      </c>
      <c r="F178" s="147" t="s">
        <v>1761</v>
      </c>
      <c r="I178" s="148"/>
      <c r="L178" s="33"/>
      <c r="M178" s="149"/>
      <c r="T178" s="54"/>
      <c r="AT178" s="18" t="s">
        <v>209</v>
      </c>
      <c r="AU178" s="18" t="s">
        <v>79</v>
      </c>
    </row>
    <row r="179" spans="2:65" s="1" customFormat="1" ht="16.5" customHeight="1">
      <c r="B179" s="33"/>
      <c r="C179" s="128" t="s">
        <v>425</v>
      </c>
      <c r="D179" s="128" t="s">
        <v>128</v>
      </c>
      <c r="E179" s="129" t="s">
        <v>1762</v>
      </c>
      <c r="F179" s="130" t="s">
        <v>1763</v>
      </c>
      <c r="G179" s="131" t="s">
        <v>295</v>
      </c>
      <c r="H179" s="132">
        <v>8</v>
      </c>
      <c r="I179" s="133"/>
      <c r="J179" s="134">
        <f>ROUND(I179*H179,2)</f>
        <v>0</v>
      </c>
      <c r="K179" s="130" t="s">
        <v>19</v>
      </c>
      <c r="L179" s="33"/>
      <c r="M179" s="135" t="s">
        <v>19</v>
      </c>
      <c r="N179" s="136" t="s">
        <v>43</v>
      </c>
      <c r="P179" s="137">
        <f>O179*H179</f>
        <v>0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AR179" s="139" t="s">
        <v>299</v>
      </c>
      <c r="AT179" s="139" t="s">
        <v>128</v>
      </c>
      <c r="AU179" s="139" t="s">
        <v>79</v>
      </c>
      <c r="AY179" s="18" t="s">
        <v>125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8" t="s">
        <v>79</v>
      </c>
      <c r="BK179" s="140">
        <f>ROUND(I179*H179,2)</f>
        <v>0</v>
      </c>
      <c r="BL179" s="18" t="s">
        <v>299</v>
      </c>
      <c r="BM179" s="139" t="s">
        <v>1764</v>
      </c>
    </row>
    <row r="180" spans="2:65" s="1" customFormat="1" ht="24.2" customHeight="1">
      <c r="B180" s="33"/>
      <c r="C180" s="128" t="s">
        <v>437</v>
      </c>
      <c r="D180" s="128" t="s">
        <v>128</v>
      </c>
      <c r="E180" s="129" t="s">
        <v>1765</v>
      </c>
      <c r="F180" s="130" t="s">
        <v>1766</v>
      </c>
      <c r="G180" s="131" t="s">
        <v>131</v>
      </c>
      <c r="H180" s="132">
        <v>1</v>
      </c>
      <c r="I180" s="133"/>
      <c r="J180" s="134">
        <f>ROUND(I180*H180,2)</f>
        <v>0</v>
      </c>
      <c r="K180" s="130" t="s">
        <v>19</v>
      </c>
      <c r="L180" s="33"/>
      <c r="M180" s="135" t="s">
        <v>19</v>
      </c>
      <c r="N180" s="136" t="s">
        <v>43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299</v>
      </c>
      <c r="AT180" s="139" t="s">
        <v>128</v>
      </c>
      <c r="AU180" s="139" t="s">
        <v>79</v>
      </c>
      <c r="AY180" s="18" t="s">
        <v>125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8" t="s">
        <v>79</v>
      </c>
      <c r="BK180" s="140">
        <f>ROUND(I180*H180,2)</f>
        <v>0</v>
      </c>
      <c r="BL180" s="18" t="s">
        <v>299</v>
      </c>
      <c r="BM180" s="139" t="s">
        <v>1767</v>
      </c>
    </row>
    <row r="181" spans="2:65" s="1" customFormat="1" ht="33" customHeight="1">
      <c r="B181" s="33"/>
      <c r="C181" s="128" t="s">
        <v>450</v>
      </c>
      <c r="D181" s="128" t="s">
        <v>128</v>
      </c>
      <c r="E181" s="129" t="s">
        <v>1768</v>
      </c>
      <c r="F181" s="130" t="s">
        <v>1769</v>
      </c>
      <c r="G181" s="131" t="s">
        <v>1055</v>
      </c>
      <c r="H181" s="189"/>
      <c r="I181" s="133"/>
      <c r="J181" s="134">
        <f>ROUND(I181*H181,2)</f>
        <v>0</v>
      </c>
      <c r="K181" s="130" t="s">
        <v>207</v>
      </c>
      <c r="L181" s="33"/>
      <c r="M181" s="135" t="s">
        <v>19</v>
      </c>
      <c r="N181" s="136" t="s">
        <v>43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299</v>
      </c>
      <c r="AT181" s="139" t="s">
        <v>128</v>
      </c>
      <c r="AU181" s="139" t="s">
        <v>79</v>
      </c>
      <c r="AY181" s="18" t="s">
        <v>125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8" t="s">
        <v>79</v>
      </c>
      <c r="BK181" s="140">
        <f>ROUND(I181*H181,2)</f>
        <v>0</v>
      </c>
      <c r="BL181" s="18" t="s">
        <v>299</v>
      </c>
      <c r="BM181" s="139" t="s">
        <v>1770</v>
      </c>
    </row>
    <row r="182" spans="2:65" s="1" customFormat="1" ht="11.25">
      <c r="B182" s="33"/>
      <c r="D182" s="146" t="s">
        <v>209</v>
      </c>
      <c r="F182" s="147" t="s">
        <v>1771</v>
      </c>
      <c r="I182" s="148"/>
      <c r="L182" s="33"/>
      <c r="M182" s="149"/>
      <c r="T182" s="54"/>
      <c r="AT182" s="18" t="s">
        <v>209</v>
      </c>
      <c r="AU182" s="18" t="s">
        <v>79</v>
      </c>
    </row>
    <row r="183" spans="2:65" s="11" customFormat="1" ht="25.9" customHeight="1">
      <c r="B183" s="116"/>
      <c r="D183" s="117" t="s">
        <v>71</v>
      </c>
      <c r="E183" s="118" t="s">
        <v>1036</v>
      </c>
      <c r="F183" s="118" t="s">
        <v>1037</v>
      </c>
      <c r="I183" s="119"/>
      <c r="J183" s="120">
        <f>BK183</f>
        <v>0</v>
      </c>
      <c r="L183" s="116"/>
      <c r="M183" s="121"/>
      <c r="P183" s="122">
        <f>P184</f>
        <v>0</v>
      </c>
      <c r="R183" s="122">
        <f>R184</f>
        <v>9.227175999999998E-2</v>
      </c>
      <c r="T183" s="123">
        <f>T184</f>
        <v>7.1400809999999995E-2</v>
      </c>
      <c r="AR183" s="117" t="s">
        <v>81</v>
      </c>
      <c r="AT183" s="124" t="s">
        <v>71</v>
      </c>
      <c r="AU183" s="124" t="s">
        <v>72</v>
      </c>
      <c r="AY183" s="117" t="s">
        <v>125</v>
      </c>
      <c r="BK183" s="125">
        <f>BK184</f>
        <v>0</v>
      </c>
    </row>
    <row r="184" spans="2:65" s="11" customFormat="1" ht="22.9" customHeight="1">
      <c r="B184" s="116"/>
      <c r="D184" s="117" t="s">
        <v>71</v>
      </c>
      <c r="E184" s="126" t="s">
        <v>1772</v>
      </c>
      <c r="F184" s="126" t="s">
        <v>1773</v>
      </c>
      <c r="I184" s="119"/>
      <c r="J184" s="127">
        <f>BK184</f>
        <v>0</v>
      </c>
      <c r="L184" s="116"/>
      <c r="M184" s="121"/>
      <c r="P184" s="122">
        <f>SUM(P185:P200)</f>
        <v>0</v>
      </c>
      <c r="R184" s="122">
        <f>SUM(R185:R200)</f>
        <v>9.227175999999998E-2</v>
      </c>
      <c r="T184" s="123">
        <f>SUM(T185:T200)</f>
        <v>7.1400809999999995E-2</v>
      </c>
      <c r="AR184" s="117" t="s">
        <v>81</v>
      </c>
      <c r="AT184" s="124" t="s">
        <v>71</v>
      </c>
      <c r="AU184" s="124" t="s">
        <v>79</v>
      </c>
      <c r="AY184" s="117" t="s">
        <v>125</v>
      </c>
      <c r="BK184" s="125">
        <f>SUM(BK185:BK200)</f>
        <v>0</v>
      </c>
    </row>
    <row r="185" spans="2:65" s="1" customFormat="1" ht="24.2" customHeight="1">
      <c r="B185" s="33"/>
      <c r="C185" s="128" t="s">
        <v>458</v>
      </c>
      <c r="D185" s="128" t="s">
        <v>128</v>
      </c>
      <c r="E185" s="129" t="s">
        <v>1774</v>
      </c>
      <c r="F185" s="130" t="s">
        <v>1775</v>
      </c>
      <c r="G185" s="131" t="s">
        <v>206</v>
      </c>
      <c r="H185" s="132">
        <v>549.23699999999997</v>
      </c>
      <c r="I185" s="133"/>
      <c r="J185" s="134">
        <f>ROUND(I185*H185,2)</f>
        <v>0</v>
      </c>
      <c r="K185" s="130" t="s">
        <v>207</v>
      </c>
      <c r="L185" s="33"/>
      <c r="M185" s="135" t="s">
        <v>19</v>
      </c>
      <c r="N185" s="136" t="s">
        <v>43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299</v>
      </c>
      <c r="AT185" s="139" t="s">
        <v>128</v>
      </c>
      <c r="AU185" s="139" t="s">
        <v>81</v>
      </c>
      <c r="AY185" s="18" t="s">
        <v>125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8" t="s">
        <v>79</v>
      </c>
      <c r="BK185" s="140">
        <f>ROUND(I185*H185,2)</f>
        <v>0</v>
      </c>
      <c r="BL185" s="18" t="s">
        <v>299</v>
      </c>
      <c r="BM185" s="139" t="s">
        <v>1776</v>
      </c>
    </row>
    <row r="186" spans="2:65" s="1" customFormat="1" ht="11.25">
      <c r="B186" s="33"/>
      <c r="D186" s="146" t="s">
        <v>209</v>
      </c>
      <c r="F186" s="147" t="s">
        <v>1777</v>
      </c>
      <c r="I186" s="148"/>
      <c r="L186" s="33"/>
      <c r="M186" s="149"/>
      <c r="T186" s="54"/>
      <c r="AT186" s="18" t="s">
        <v>209</v>
      </c>
      <c r="AU186" s="18" t="s">
        <v>81</v>
      </c>
    </row>
    <row r="187" spans="2:65" s="1" customFormat="1" ht="24.2" customHeight="1">
      <c r="B187" s="33"/>
      <c r="C187" s="171" t="s">
        <v>463</v>
      </c>
      <c r="D187" s="171" t="s">
        <v>263</v>
      </c>
      <c r="E187" s="172" t="s">
        <v>1778</v>
      </c>
      <c r="F187" s="173" t="s">
        <v>1779</v>
      </c>
      <c r="G187" s="174" t="s">
        <v>206</v>
      </c>
      <c r="H187" s="175">
        <v>659.08399999999995</v>
      </c>
      <c r="I187" s="176"/>
      <c r="J187" s="177">
        <f>ROUND(I187*H187,2)</f>
        <v>0</v>
      </c>
      <c r="K187" s="173" t="s">
        <v>207</v>
      </c>
      <c r="L187" s="178"/>
      <c r="M187" s="179" t="s">
        <v>19</v>
      </c>
      <c r="N187" s="180" t="s">
        <v>43</v>
      </c>
      <c r="P187" s="137">
        <f>O187*H187</f>
        <v>0</v>
      </c>
      <c r="Q187" s="137">
        <v>1.3999999999999999E-4</v>
      </c>
      <c r="R187" s="137">
        <f>Q187*H187</f>
        <v>9.227175999999998E-2</v>
      </c>
      <c r="S187" s="137">
        <v>0</v>
      </c>
      <c r="T187" s="138">
        <f>S187*H187</f>
        <v>0</v>
      </c>
      <c r="AR187" s="139" t="s">
        <v>418</v>
      </c>
      <c r="AT187" s="139" t="s">
        <v>263</v>
      </c>
      <c r="AU187" s="139" t="s">
        <v>81</v>
      </c>
      <c r="AY187" s="18" t="s">
        <v>125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8" t="s">
        <v>79</v>
      </c>
      <c r="BK187" s="140">
        <f>ROUND(I187*H187,2)</f>
        <v>0</v>
      </c>
      <c r="BL187" s="18" t="s">
        <v>299</v>
      </c>
      <c r="BM187" s="139" t="s">
        <v>1780</v>
      </c>
    </row>
    <row r="188" spans="2:65" s="13" customFormat="1" ht="11.25">
      <c r="B188" s="157"/>
      <c r="D188" s="151" t="s">
        <v>211</v>
      </c>
      <c r="F188" s="159" t="s">
        <v>1781</v>
      </c>
      <c r="H188" s="160">
        <v>659.08399999999995</v>
      </c>
      <c r="I188" s="161"/>
      <c r="L188" s="157"/>
      <c r="M188" s="162"/>
      <c r="T188" s="163"/>
      <c r="AT188" s="158" t="s">
        <v>211</v>
      </c>
      <c r="AU188" s="158" t="s">
        <v>81</v>
      </c>
      <c r="AV188" s="13" t="s">
        <v>81</v>
      </c>
      <c r="AW188" s="13" t="s">
        <v>4</v>
      </c>
      <c r="AX188" s="13" t="s">
        <v>79</v>
      </c>
      <c r="AY188" s="158" t="s">
        <v>125</v>
      </c>
    </row>
    <row r="189" spans="2:65" s="1" customFormat="1" ht="16.5" customHeight="1">
      <c r="B189" s="33"/>
      <c r="C189" s="128" t="s">
        <v>469</v>
      </c>
      <c r="D189" s="128" t="s">
        <v>128</v>
      </c>
      <c r="E189" s="129" t="s">
        <v>1782</v>
      </c>
      <c r="F189" s="130" t="s">
        <v>1783</v>
      </c>
      <c r="G189" s="131" t="s">
        <v>206</v>
      </c>
      <c r="H189" s="132">
        <v>549.23699999999997</v>
      </c>
      <c r="I189" s="133"/>
      <c r="J189" s="134">
        <f>ROUND(I189*H189,2)</f>
        <v>0</v>
      </c>
      <c r="K189" s="130" t="s">
        <v>207</v>
      </c>
      <c r="L189" s="33"/>
      <c r="M189" s="135" t="s">
        <v>19</v>
      </c>
      <c r="N189" s="136" t="s">
        <v>43</v>
      </c>
      <c r="P189" s="137">
        <f>O189*H189</f>
        <v>0</v>
      </c>
      <c r="Q189" s="137">
        <v>0</v>
      </c>
      <c r="R189" s="137">
        <f>Q189*H189</f>
        <v>0</v>
      </c>
      <c r="S189" s="137">
        <v>1.2999999999999999E-4</v>
      </c>
      <c r="T189" s="138">
        <f>S189*H189</f>
        <v>7.1400809999999995E-2</v>
      </c>
      <c r="AR189" s="139" t="s">
        <v>299</v>
      </c>
      <c r="AT189" s="139" t="s">
        <v>128</v>
      </c>
      <c r="AU189" s="139" t="s">
        <v>81</v>
      </c>
      <c r="AY189" s="18" t="s">
        <v>125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8" t="s">
        <v>79</v>
      </c>
      <c r="BK189" s="140">
        <f>ROUND(I189*H189,2)</f>
        <v>0</v>
      </c>
      <c r="BL189" s="18" t="s">
        <v>299</v>
      </c>
      <c r="BM189" s="139" t="s">
        <v>1784</v>
      </c>
    </row>
    <row r="190" spans="2:65" s="1" customFormat="1" ht="11.25">
      <c r="B190" s="33"/>
      <c r="D190" s="146" t="s">
        <v>209</v>
      </c>
      <c r="F190" s="147" t="s">
        <v>1785</v>
      </c>
      <c r="I190" s="148"/>
      <c r="L190" s="33"/>
      <c r="M190" s="149"/>
      <c r="T190" s="54"/>
      <c r="AT190" s="18" t="s">
        <v>209</v>
      </c>
      <c r="AU190" s="18" t="s">
        <v>81</v>
      </c>
    </row>
    <row r="191" spans="2:65" s="13" customFormat="1" ht="11.25">
      <c r="B191" s="157"/>
      <c r="D191" s="151" t="s">
        <v>211</v>
      </c>
      <c r="E191" s="158" t="s">
        <v>19</v>
      </c>
      <c r="F191" s="159" t="s">
        <v>1683</v>
      </c>
      <c r="H191" s="160">
        <v>459.79599999999999</v>
      </c>
      <c r="I191" s="161"/>
      <c r="L191" s="157"/>
      <c r="M191" s="162"/>
      <c r="T191" s="163"/>
      <c r="AT191" s="158" t="s">
        <v>211</v>
      </c>
      <c r="AU191" s="158" t="s">
        <v>81</v>
      </c>
      <c r="AV191" s="13" t="s">
        <v>81</v>
      </c>
      <c r="AW191" s="13" t="s">
        <v>33</v>
      </c>
      <c r="AX191" s="13" t="s">
        <v>72</v>
      </c>
      <c r="AY191" s="158" t="s">
        <v>125</v>
      </c>
    </row>
    <row r="192" spans="2:65" s="13" customFormat="1" ht="11.25">
      <c r="B192" s="157"/>
      <c r="D192" s="151" t="s">
        <v>211</v>
      </c>
      <c r="E192" s="158" t="s">
        <v>19</v>
      </c>
      <c r="F192" s="159" t="s">
        <v>1684</v>
      </c>
      <c r="H192" s="160">
        <v>84.42</v>
      </c>
      <c r="I192" s="161"/>
      <c r="L192" s="157"/>
      <c r="M192" s="162"/>
      <c r="T192" s="163"/>
      <c r="AT192" s="158" t="s">
        <v>211</v>
      </c>
      <c r="AU192" s="158" t="s">
        <v>81</v>
      </c>
      <c r="AV192" s="13" t="s">
        <v>81</v>
      </c>
      <c r="AW192" s="13" t="s">
        <v>33</v>
      </c>
      <c r="AX192" s="13" t="s">
        <v>72</v>
      </c>
      <c r="AY192" s="158" t="s">
        <v>125</v>
      </c>
    </row>
    <row r="193" spans="2:65" s="13" customFormat="1" ht="11.25">
      <c r="B193" s="157"/>
      <c r="D193" s="151" t="s">
        <v>211</v>
      </c>
      <c r="E193" s="158" t="s">
        <v>19</v>
      </c>
      <c r="F193" s="159" t="s">
        <v>1685</v>
      </c>
      <c r="H193" s="160">
        <v>-1.8</v>
      </c>
      <c r="I193" s="161"/>
      <c r="L193" s="157"/>
      <c r="M193" s="162"/>
      <c r="T193" s="163"/>
      <c r="AT193" s="158" t="s">
        <v>211</v>
      </c>
      <c r="AU193" s="158" t="s">
        <v>81</v>
      </c>
      <c r="AV193" s="13" t="s">
        <v>81</v>
      </c>
      <c r="AW193" s="13" t="s">
        <v>33</v>
      </c>
      <c r="AX193" s="13" t="s">
        <v>72</v>
      </c>
      <c r="AY193" s="158" t="s">
        <v>125</v>
      </c>
    </row>
    <row r="194" spans="2:65" s="13" customFormat="1" ht="11.25">
      <c r="B194" s="157"/>
      <c r="D194" s="151" t="s">
        <v>211</v>
      </c>
      <c r="E194" s="158" t="s">
        <v>19</v>
      </c>
      <c r="F194" s="159" t="s">
        <v>1686</v>
      </c>
      <c r="H194" s="160">
        <v>-10.968999999999999</v>
      </c>
      <c r="I194" s="161"/>
      <c r="L194" s="157"/>
      <c r="M194" s="162"/>
      <c r="T194" s="163"/>
      <c r="AT194" s="158" t="s">
        <v>211</v>
      </c>
      <c r="AU194" s="158" t="s">
        <v>81</v>
      </c>
      <c r="AV194" s="13" t="s">
        <v>81</v>
      </c>
      <c r="AW194" s="13" t="s">
        <v>33</v>
      </c>
      <c r="AX194" s="13" t="s">
        <v>72</v>
      </c>
      <c r="AY194" s="158" t="s">
        <v>125</v>
      </c>
    </row>
    <row r="195" spans="2:65" s="13" customFormat="1" ht="11.25">
      <c r="B195" s="157"/>
      <c r="D195" s="151" t="s">
        <v>211</v>
      </c>
      <c r="E195" s="158" t="s">
        <v>19</v>
      </c>
      <c r="F195" s="159" t="s">
        <v>1687</v>
      </c>
      <c r="H195" s="160">
        <v>-2.9279999999999999</v>
      </c>
      <c r="I195" s="161"/>
      <c r="L195" s="157"/>
      <c r="M195" s="162"/>
      <c r="T195" s="163"/>
      <c r="AT195" s="158" t="s">
        <v>211</v>
      </c>
      <c r="AU195" s="158" t="s">
        <v>81</v>
      </c>
      <c r="AV195" s="13" t="s">
        <v>81</v>
      </c>
      <c r="AW195" s="13" t="s">
        <v>33</v>
      </c>
      <c r="AX195" s="13" t="s">
        <v>72</v>
      </c>
      <c r="AY195" s="158" t="s">
        <v>125</v>
      </c>
    </row>
    <row r="196" spans="2:65" s="13" customFormat="1" ht="11.25">
      <c r="B196" s="157"/>
      <c r="D196" s="151" t="s">
        <v>211</v>
      </c>
      <c r="E196" s="158" t="s">
        <v>19</v>
      </c>
      <c r="F196" s="159" t="s">
        <v>1688</v>
      </c>
      <c r="H196" s="160">
        <v>8.0640000000000001</v>
      </c>
      <c r="I196" s="161"/>
      <c r="L196" s="157"/>
      <c r="M196" s="162"/>
      <c r="T196" s="163"/>
      <c r="AT196" s="158" t="s">
        <v>211</v>
      </c>
      <c r="AU196" s="158" t="s">
        <v>81</v>
      </c>
      <c r="AV196" s="13" t="s">
        <v>81</v>
      </c>
      <c r="AW196" s="13" t="s">
        <v>33</v>
      </c>
      <c r="AX196" s="13" t="s">
        <v>72</v>
      </c>
      <c r="AY196" s="158" t="s">
        <v>125</v>
      </c>
    </row>
    <row r="197" spans="2:65" s="13" customFormat="1" ht="11.25">
      <c r="B197" s="157"/>
      <c r="D197" s="151" t="s">
        <v>211</v>
      </c>
      <c r="E197" s="158" t="s">
        <v>19</v>
      </c>
      <c r="F197" s="159" t="s">
        <v>1689</v>
      </c>
      <c r="H197" s="160">
        <v>12.654</v>
      </c>
      <c r="I197" s="161"/>
      <c r="L197" s="157"/>
      <c r="M197" s="162"/>
      <c r="T197" s="163"/>
      <c r="AT197" s="158" t="s">
        <v>211</v>
      </c>
      <c r="AU197" s="158" t="s">
        <v>81</v>
      </c>
      <c r="AV197" s="13" t="s">
        <v>81</v>
      </c>
      <c r="AW197" s="13" t="s">
        <v>33</v>
      </c>
      <c r="AX197" s="13" t="s">
        <v>72</v>
      </c>
      <c r="AY197" s="158" t="s">
        <v>125</v>
      </c>
    </row>
    <row r="198" spans="2:65" s="14" customFormat="1" ht="11.25">
      <c r="B198" s="164"/>
      <c r="D198" s="151" t="s">
        <v>211</v>
      </c>
      <c r="E198" s="165" t="s">
        <v>19</v>
      </c>
      <c r="F198" s="166" t="s">
        <v>229</v>
      </c>
      <c r="H198" s="167">
        <v>549.23699999999997</v>
      </c>
      <c r="I198" s="168"/>
      <c r="L198" s="164"/>
      <c r="M198" s="169"/>
      <c r="T198" s="170"/>
      <c r="AT198" s="165" t="s">
        <v>211</v>
      </c>
      <c r="AU198" s="165" t="s">
        <v>81</v>
      </c>
      <c r="AV198" s="14" t="s">
        <v>143</v>
      </c>
      <c r="AW198" s="14" t="s">
        <v>33</v>
      </c>
      <c r="AX198" s="14" t="s">
        <v>79</v>
      </c>
      <c r="AY198" s="165" t="s">
        <v>125</v>
      </c>
    </row>
    <row r="199" spans="2:65" s="1" customFormat="1" ht="24.2" customHeight="1">
      <c r="B199" s="33"/>
      <c r="C199" s="128" t="s">
        <v>475</v>
      </c>
      <c r="D199" s="128" t="s">
        <v>128</v>
      </c>
      <c r="E199" s="129" t="s">
        <v>1786</v>
      </c>
      <c r="F199" s="130" t="s">
        <v>1787</v>
      </c>
      <c r="G199" s="131" t="s">
        <v>1055</v>
      </c>
      <c r="H199" s="189"/>
      <c r="I199" s="133"/>
      <c r="J199" s="134">
        <f>ROUND(I199*H199,2)</f>
        <v>0</v>
      </c>
      <c r="K199" s="130" t="s">
        <v>207</v>
      </c>
      <c r="L199" s="33"/>
      <c r="M199" s="135" t="s">
        <v>19</v>
      </c>
      <c r="N199" s="136" t="s">
        <v>43</v>
      </c>
      <c r="P199" s="137">
        <f>O199*H199</f>
        <v>0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AR199" s="139" t="s">
        <v>299</v>
      </c>
      <c r="AT199" s="139" t="s">
        <v>128</v>
      </c>
      <c r="AU199" s="139" t="s">
        <v>81</v>
      </c>
      <c r="AY199" s="18" t="s">
        <v>125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8" t="s">
        <v>79</v>
      </c>
      <c r="BK199" s="140">
        <f>ROUND(I199*H199,2)</f>
        <v>0</v>
      </c>
      <c r="BL199" s="18" t="s">
        <v>299</v>
      </c>
      <c r="BM199" s="139" t="s">
        <v>1788</v>
      </c>
    </row>
    <row r="200" spans="2:65" s="1" customFormat="1" ht="11.25">
      <c r="B200" s="33"/>
      <c r="D200" s="146" t="s">
        <v>209</v>
      </c>
      <c r="F200" s="147" t="s">
        <v>1789</v>
      </c>
      <c r="I200" s="148"/>
      <c r="L200" s="33"/>
      <c r="M200" s="190"/>
      <c r="N200" s="143"/>
      <c r="O200" s="143"/>
      <c r="P200" s="143"/>
      <c r="Q200" s="143"/>
      <c r="R200" s="143"/>
      <c r="S200" s="143"/>
      <c r="T200" s="191"/>
      <c r="AT200" s="18" t="s">
        <v>209</v>
      </c>
      <c r="AU200" s="18" t="s">
        <v>81</v>
      </c>
    </row>
    <row r="201" spans="2:65" s="1" customFormat="1" ht="6.95" customHeight="1">
      <c r="B201" s="42"/>
      <c r="C201" s="43"/>
      <c r="D201" s="43"/>
      <c r="E201" s="43"/>
      <c r="F201" s="43"/>
      <c r="G201" s="43"/>
      <c r="H201" s="43"/>
      <c r="I201" s="43"/>
      <c r="J201" s="43"/>
      <c r="K201" s="43"/>
      <c r="L201" s="33"/>
    </row>
  </sheetData>
  <sheetProtection algorithmName="SHA-512" hashValue="RZ6Md1hQeAv/C06S/nks3O39ejZjySZKsg9wDEOxSRhTWGrpe4iw42kW7LYtZQW4Dd92l2+LCoqoyQhkvaWvNw==" saltValue="e5NXak3I/4S/+N09Vj9YzQ6D4XmK088f+JGV/4dNFQcMCyTcv2iF/y70NK2GXbwd7YnxsHfX/QZoNs89t+gI/g==" spinCount="100000" sheet="1" objects="1" scenarios="1" formatColumns="0" formatRows="0" autoFilter="0"/>
  <autoFilter ref="C83:K200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300-000000000000}"/>
    <hyperlink ref="F89" r:id="rId2" xr:uid="{00000000-0004-0000-0300-000001000000}"/>
    <hyperlink ref="F91" r:id="rId3" xr:uid="{00000000-0004-0000-0300-000002000000}"/>
    <hyperlink ref="F93" r:id="rId4" xr:uid="{00000000-0004-0000-0300-000003000000}"/>
    <hyperlink ref="F100" r:id="rId5" xr:uid="{00000000-0004-0000-0300-000004000000}"/>
    <hyperlink ref="F102" r:id="rId6" xr:uid="{00000000-0004-0000-0300-000005000000}"/>
    <hyperlink ref="F105" r:id="rId7" xr:uid="{00000000-0004-0000-0300-000006000000}"/>
    <hyperlink ref="F116" r:id="rId8" xr:uid="{00000000-0004-0000-0300-000007000000}"/>
    <hyperlink ref="F118" r:id="rId9" xr:uid="{00000000-0004-0000-0300-000008000000}"/>
    <hyperlink ref="F123" r:id="rId10" xr:uid="{00000000-0004-0000-0300-000009000000}"/>
    <hyperlink ref="F126" r:id="rId11" xr:uid="{00000000-0004-0000-0300-00000A000000}"/>
    <hyperlink ref="F129" r:id="rId12" xr:uid="{00000000-0004-0000-0300-00000B000000}"/>
    <hyperlink ref="F139" r:id="rId13" xr:uid="{00000000-0004-0000-0300-00000C000000}"/>
    <hyperlink ref="F142" r:id="rId14" xr:uid="{00000000-0004-0000-0300-00000D000000}"/>
    <hyperlink ref="F145" r:id="rId15" xr:uid="{00000000-0004-0000-0300-00000E000000}"/>
    <hyperlink ref="F148" r:id="rId16" xr:uid="{00000000-0004-0000-0300-00000F000000}"/>
    <hyperlink ref="F151" r:id="rId17" xr:uid="{00000000-0004-0000-0300-000010000000}"/>
    <hyperlink ref="F153" r:id="rId18" xr:uid="{00000000-0004-0000-0300-000011000000}"/>
    <hyperlink ref="F157" r:id="rId19" xr:uid="{00000000-0004-0000-0300-000012000000}"/>
    <hyperlink ref="F160" r:id="rId20" xr:uid="{00000000-0004-0000-0300-000013000000}"/>
    <hyperlink ref="F163" r:id="rId21" xr:uid="{00000000-0004-0000-0300-000014000000}"/>
    <hyperlink ref="F165" r:id="rId22" xr:uid="{00000000-0004-0000-0300-000015000000}"/>
    <hyperlink ref="F167" r:id="rId23" xr:uid="{00000000-0004-0000-0300-000016000000}"/>
    <hyperlink ref="F169" r:id="rId24" xr:uid="{00000000-0004-0000-0300-000017000000}"/>
    <hyperlink ref="F172" r:id="rId25" xr:uid="{00000000-0004-0000-0300-000018000000}"/>
    <hyperlink ref="F176" r:id="rId26" xr:uid="{00000000-0004-0000-0300-000019000000}"/>
    <hyperlink ref="F178" r:id="rId27" xr:uid="{00000000-0004-0000-0300-00001A000000}"/>
    <hyperlink ref="F182" r:id="rId28" xr:uid="{00000000-0004-0000-0300-00001B000000}"/>
    <hyperlink ref="F186" r:id="rId29" xr:uid="{00000000-0004-0000-0300-00001C000000}"/>
    <hyperlink ref="F190" r:id="rId30" xr:uid="{00000000-0004-0000-0300-00001D000000}"/>
    <hyperlink ref="F200" r:id="rId31" xr:uid="{00000000-0004-0000-03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90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Snížení energetické náročnosti budovy škola Šance, Poštovní 654, Horní Slakov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1790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1632</v>
      </c>
      <c r="I12" s="28" t="s">
        <v>23</v>
      </c>
      <c r="J12" s="50" t="str">
        <f>'Rekapitulace stavby'!AN8</f>
        <v>6. 12. 2022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>Město Horní Slavkov</v>
      </c>
      <c r="I15" s="28" t="s">
        <v>28</v>
      </c>
      <c r="J15" s="26" t="str">
        <f>IF('Rekapitulace stavby'!AN11="","",'Rekapitulace stavby'!AN11)</f>
        <v/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CENTRA STAV s.r.o.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Michal Kubelka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ROUND((SUM(BE85:BE187)),  2)</f>
        <v>0</v>
      </c>
      <c r="I33" s="90">
        <v>0.21</v>
      </c>
      <c r="J33" s="89">
        <f>ROUND(((SUM(BE85:BE187))*I33),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ROUND((SUM(BF85:BF187)),  2)</f>
        <v>0</v>
      </c>
      <c r="I34" s="90">
        <v>0.12</v>
      </c>
      <c r="J34" s="89">
        <f>ROUND(((SUM(BF85:BF187))*I34),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ROUND((SUM(BG85:BG187)),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ROUND((SUM(BH85:BH187)),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ROUND((SUM(BI85:BI187)),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Snížení energetické náročnosti budovy škola Šance, Poštovní 654, Horní Slakov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>03 - Vzduchotechnika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6. 12. 2022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Město Horní Slavkov</v>
      </c>
      <c r="I54" s="28" t="s">
        <v>31</v>
      </c>
      <c r="J54" s="31" t="str">
        <f>E21</f>
        <v>CENTRA STAV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Michal Kubelka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J85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1791</v>
      </c>
      <c r="E60" s="102"/>
      <c r="F60" s="102"/>
      <c r="G60" s="102"/>
      <c r="H60" s="102"/>
      <c r="I60" s="102"/>
      <c r="J60" s="103">
        <f>J86</f>
        <v>0</v>
      </c>
      <c r="L60" s="100"/>
    </row>
    <row r="61" spans="2:47" s="8" customFormat="1" ht="24.95" customHeight="1">
      <c r="B61" s="100"/>
      <c r="D61" s="101" t="s">
        <v>1792</v>
      </c>
      <c r="E61" s="102"/>
      <c r="F61" s="102"/>
      <c r="G61" s="102"/>
      <c r="H61" s="102"/>
      <c r="I61" s="102"/>
      <c r="J61" s="103">
        <f>J123</f>
        <v>0</v>
      </c>
      <c r="L61" s="100"/>
    </row>
    <row r="62" spans="2:47" s="8" customFormat="1" ht="24.95" customHeight="1">
      <c r="B62" s="100"/>
      <c r="D62" s="101" t="s">
        <v>1793</v>
      </c>
      <c r="E62" s="102"/>
      <c r="F62" s="102"/>
      <c r="G62" s="102"/>
      <c r="H62" s="102"/>
      <c r="I62" s="102"/>
      <c r="J62" s="103">
        <f>J136</f>
        <v>0</v>
      </c>
      <c r="L62" s="100"/>
    </row>
    <row r="63" spans="2:47" s="8" customFormat="1" ht="24.95" customHeight="1">
      <c r="B63" s="100"/>
      <c r="D63" s="101" t="s">
        <v>1794</v>
      </c>
      <c r="E63" s="102"/>
      <c r="F63" s="102"/>
      <c r="G63" s="102"/>
      <c r="H63" s="102"/>
      <c r="I63" s="102"/>
      <c r="J63" s="103">
        <f>J149</f>
        <v>0</v>
      </c>
      <c r="L63" s="100"/>
    </row>
    <row r="64" spans="2:47" s="8" customFormat="1" ht="24.95" customHeight="1">
      <c r="B64" s="100"/>
      <c r="D64" s="101" t="s">
        <v>1795</v>
      </c>
      <c r="E64" s="102"/>
      <c r="F64" s="102"/>
      <c r="G64" s="102"/>
      <c r="H64" s="102"/>
      <c r="I64" s="102"/>
      <c r="J64" s="103">
        <f>J166</f>
        <v>0</v>
      </c>
      <c r="L64" s="100"/>
    </row>
    <row r="65" spans="2:12" s="8" customFormat="1" ht="24.95" customHeight="1">
      <c r="B65" s="100"/>
      <c r="D65" s="101" t="s">
        <v>1796</v>
      </c>
      <c r="E65" s="102"/>
      <c r="F65" s="102"/>
      <c r="G65" s="102"/>
      <c r="H65" s="102"/>
      <c r="I65" s="102"/>
      <c r="J65" s="103">
        <f>J173</f>
        <v>0</v>
      </c>
      <c r="L65" s="100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110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15" t="str">
        <f>E7</f>
        <v>Snížení energetické náročnosti budovy škola Šance, Poštovní 654, Horní Slakov</v>
      </c>
      <c r="F75" s="316"/>
      <c r="G75" s="316"/>
      <c r="H75" s="316"/>
      <c r="L75" s="33"/>
    </row>
    <row r="76" spans="2:12" s="1" customFormat="1" ht="12" customHeight="1">
      <c r="B76" s="33"/>
      <c r="C76" s="28" t="s">
        <v>98</v>
      </c>
      <c r="L76" s="33"/>
    </row>
    <row r="77" spans="2:12" s="1" customFormat="1" ht="16.5" customHeight="1">
      <c r="B77" s="33"/>
      <c r="E77" s="278" t="str">
        <f>E9</f>
        <v>03 - Vzduchotechnika</v>
      </c>
      <c r="F77" s="317"/>
      <c r="G77" s="317"/>
      <c r="H77" s="317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 xml:space="preserve"> </v>
      </c>
      <c r="I79" s="28" t="s">
        <v>23</v>
      </c>
      <c r="J79" s="50" t="str">
        <f>IF(J12="","",J12)</f>
        <v>6. 12. 2022</v>
      </c>
      <c r="L79" s="33"/>
    </row>
    <row r="80" spans="2:12" s="1" customFormat="1" ht="6.95" customHeight="1">
      <c r="B80" s="33"/>
      <c r="L80" s="33"/>
    </row>
    <row r="81" spans="2:65" s="1" customFormat="1" ht="15.2" customHeight="1">
      <c r="B81" s="33"/>
      <c r="C81" s="28" t="s">
        <v>25</v>
      </c>
      <c r="F81" s="26" t="str">
        <f>E15</f>
        <v>Město Horní Slavkov</v>
      </c>
      <c r="I81" s="28" t="s">
        <v>31</v>
      </c>
      <c r="J81" s="31" t="str">
        <f>E21</f>
        <v>CENTRA STAV s.r.o.</v>
      </c>
      <c r="L81" s="33"/>
    </row>
    <row r="82" spans="2:65" s="1" customFormat="1" ht="15.2" customHeight="1">
      <c r="B82" s="33"/>
      <c r="C82" s="28" t="s">
        <v>29</v>
      </c>
      <c r="F82" s="26" t="str">
        <f>IF(E18="","",E18)</f>
        <v>Vyplň údaj</v>
      </c>
      <c r="I82" s="28" t="s">
        <v>34</v>
      </c>
      <c r="J82" s="31" t="str">
        <f>E24</f>
        <v>Michal Kubelka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08"/>
      <c r="C84" s="109" t="s">
        <v>111</v>
      </c>
      <c r="D84" s="110" t="s">
        <v>57</v>
      </c>
      <c r="E84" s="110" t="s">
        <v>53</v>
      </c>
      <c r="F84" s="110" t="s">
        <v>54</v>
      </c>
      <c r="G84" s="110" t="s">
        <v>112</v>
      </c>
      <c r="H84" s="110" t="s">
        <v>113</v>
      </c>
      <c r="I84" s="110" t="s">
        <v>114</v>
      </c>
      <c r="J84" s="110" t="s">
        <v>102</v>
      </c>
      <c r="K84" s="111" t="s">
        <v>115</v>
      </c>
      <c r="L84" s="108"/>
      <c r="M84" s="57" t="s">
        <v>19</v>
      </c>
      <c r="N84" s="58" t="s">
        <v>42</v>
      </c>
      <c r="O84" s="58" t="s">
        <v>116</v>
      </c>
      <c r="P84" s="58" t="s">
        <v>117</v>
      </c>
      <c r="Q84" s="58" t="s">
        <v>118</v>
      </c>
      <c r="R84" s="58" t="s">
        <v>119</v>
      </c>
      <c r="S84" s="58" t="s">
        <v>120</v>
      </c>
      <c r="T84" s="59" t="s">
        <v>121</v>
      </c>
    </row>
    <row r="85" spans="2:65" s="1" customFormat="1" ht="22.9" customHeight="1">
      <c r="B85" s="33"/>
      <c r="C85" s="62" t="s">
        <v>122</v>
      </c>
      <c r="J85" s="112">
        <f>BK85</f>
        <v>0</v>
      </c>
      <c r="L85" s="33"/>
      <c r="M85" s="60"/>
      <c r="N85" s="51"/>
      <c r="O85" s="51"/>
      <c r="P85" s="113">
        <f>P86+P123+P136+P149+P166+P173</f>
        <v>0</v>
      </c>
      <c r="Q85" s="51"/>
      <c r="R85" s="113">
        <f>R86+R123+R136+R149+R166+R173</f>
        <v>0</v>
      </c>
      <c r="S85" s="51"/>
      <c r="T85" s="114">
        <f>T86+T123+T136+T149+T166+T173</f>
        <v>0</v>
      </c>
      <c r="AT85" s="18" t="s">
        <v>71</v>
      </c>
      <c r="AU85" s="18" t="s">
        <v>103</v>
      </c>
      <c r="BK85" s="115">
        <f>BK86+BK123+BK136+BK149+BK166+BK173</f>
        <v>0</v>
      </c>
    </row>
    <row r="86" spans="2:65" s="11" customFormat="1" ht="25.9" customHeight="1">
      <c r="B86" s="116"/>
      <c r="D86" s="117" t="s">
        <v>71</v>
      </c>
      <c r="E86" s="118" t="s">
        <v>1797</v>
      </c>
      <c r="F86" s="118" t="s">
        <v>1798</v>
      </c>
      <c r="I86" s="119"/>
      <c r="J86" s="120">
        <f>BK86</f>
        <v>0</v>
      </c>
      <c r="L86" s="116"/>
      <c r="M86" s="121"/>
      <c r="P86" s="122">
        <f>SUM(P87:P122)</f>
        <v>0</v>
      </c>
      <c r="R86" s="122">
        <f>SUM(R87:R122)</f>
        <v>0</v>
      </c>
      <c r="T86" s="123">
        <f>SUM(T87:T122)</f>
        <v>0</v>
      </c>
      <c r="AR86" s="117" t="s">
        <v>79</v>
      </c>
      <c r="AT86" s="124" t="s">
        <v>71</v>
      </c>
      <c r="AU86" s="124" t="s">
        <v>72</v>
      </c>
      <c r="AY86" s="117" t="s">
        <v>125</v>
      </c>
      <c r="BK86" s="125">
        <f>SUM(BK87:BK122)</f>
        <v>0</v>
      </c>
    </row>
    <row r="87" spans="2:65" s="1" customFormat="1" ht="16.5" customHeight="1">
      <c r="B87" s="33"/>
      <c r="C87" s="128" t="s">
        <v>79</v>
      </c>
      <c r="D87" s="128" t="s">
        <v>128</v>
      </c>
      <c r="E87" s="129" t="s">
        <v>1799</v>
      </c>
      <c r="F87" s="130" t="s">
        <v>1800</v>
      </c>
      <c r="G87" s="131" t="s">
        <v>1801</v>
      </c>
      <c r="H87" s="132">
        <v>1</v>
      </c>
      <c r="I87" s="133"/>
      <c r="J87" s="134">
        <f>ROUND(I87*H87,2)</f>
        <v>0</v>
      </c>
      <c r="K87" s="130" t="s">
        <v>19</v>
      </c>
      <c r="L87" s="33"/>
      <c r="M87" s="135" t="s">
        <v>19</v>
      </c>
      <c r="N87" s="136" t="s">
        <v>43</v>
      </c>
      <c r="P87" s="137">
        <f>O87*H87</f>
        <v>0</v>
      </c>
      <c r="Q87" s="137">
        <v>0</v>
      </c>
      <c r="R87" s="137">
        <f>Q87*H87</f>
        <v>0</v>
      </c>
      <c r="S87" s="137">
        <v>0</v>
      </c>
      <c r="T87" s="138">
        <f>S87*H87</f>
        <v>0</v>
      </c>
      <c r="AR87" s="139" t="s">
        <v>143</v>
      </c>
      <c r="AT87" s="139" t="s">
        <v>128</v>
      </c>
      <c r="AU87" s="139" t="s">
        <v>79</v>
      </c>
      <c r="AY87" s="18" t="s">
        <v>125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8" t="s">
        <v>79</v>
      </c>
      <c r="BK87" s="140">
        <f>ROUND(I87*H87,2)</f>
        <v>0</v>
      </c>
      <c r="BL87" s="18" t="s">
        <v>143</v>
      </c>
      <c r="BM87" s="139" t="s">
        <v>81</v>
      </c>
    </row>
    <row r="88" spans="2:65" s="1" customFormat="1" ht="107.25">
      <c r="B88" s="33"/>
      <c r="D88" s="151" t="s">
        <v>519</v>
      </c>
      <c r="F88" s="188" t="s">
        <v>1802</v>
      </c>
      <c r="I88" s="148"/>
      <c r="L88" s="33"/>
      <c r="M88" s="149"/>
      <c r="T88" s="54"/>
      <c r="AT88" s="18" t="s">
        <v>519</v>
      </c>
      <c r="AU88" s="18" t="s">
        <v>79</v>
      </c>
    </row>
    <row r="89" spans="2:65" s="1" customFormat="1" ht="24.2" customHeight="1">
      <c r="B89" s="33"/>
      <c r="C89" s="128" t="s">
        <v>81</v>
      </c>
      <c r="D89" s="128" t="s">
        <v>128</v>
      </c>
      <c r="E89" s="129" t="s">
        <v>1803</v>
      </c>
      <c r="F89" s="130" t="s">
        <v>1804</v>
      </c>
      <c r="G89" s="131" t="s">
        <v>1801</v>
      </c>
      <c r="H89" s="132">
        <v>1</v>
      </c>
      <c r="I89" s="133"/>
      <c r="J89" s="134">
        <f t="shared" ref="J89:J94" si="0">ROUND(I89*H89,2)</f>
        <v>0</v>
      </c>
      <c r="K89" s="130" t="s">
        <v>19</v>
      </c>
      <c r="L89" s="33"/>
      <c r="M89" s="135" t="s">
        <v>19</v>
      </c>
      <c r="N89" s="136" t="s">
        <v>43</v>
      </c>
      <c r="P89" s="137">
        <f t="shared" ref="P89:P94" si="1">O89*H89</f>
        <v>0</v>
      </c>
      <c r="Q89" s="137">
        <v>0</v>
      </c>
      <c r="R89" s="137">
        <f t="shared" ref="R89:R94" si="2">Q89*H89</f>
        <v>0</v>
      </c>
      <c r="S89" s="137">
        <v>0</v>
      </c>
      <c r="T89" s="138">
        <f t="shared" ref="T89:T94" si="3">S89*H89</f>
        <v>0</v>
      </c>
      <c r="AR89" s="139" t="s">
        <v>143</v>
      </c>
      <c r="AT89" s="139" t="s">
        <v>128</v>
      </c>
      <c r="AU89" s="139" t="s">
        <v>79</v>
      </c>
      <c r="AY89" s="18" t="s">
        <v>125</v>
      </c>
      <c r="BE89" s="140">
        <f t="shared" ref="BE89:BE94" si="4">IF(N89="základní",J89,0)</f>
        <v>0</v>
      </c>
      <c r="BF89" s="140">
        <f t="shared" ref="BF89:BF94" si="5">IF(N89="snížená",J89,0)</f>
        <v>0</v>
      </c>
      <c r="BG89" s="140">
        <f t="shared" ref="BG89:BG94" si="6">IF(N89="zákl. přenesená",J89,0)</f>
        <v>0</v>
      </c>
      <c r="BH89" s="140">
        <f t="shared" ref="BH89:BH94" si="7">IF(N89="sníž. přenesená",J89,0)</f>
        <v>0</v>
      </c>
      <c r="BI89" s="140">
        <f t="shared" ref="BI89:BI94" si="8">IF(N89="nulová",J89,0)</f>
        <v>0</v>
      </c>
      <c r="BJ89" s="18" t="s">
        <v>79</v>
      </c>
      <c r="BK89" s="140">
        <f t="shared" ref="BK89:BK94" si="9">ROUND(I89*H89,2)</f>
        <v>0</v>
      </c>
      <c r="BL89" s="18" t="s">
        <v>143</v>
      </c>
      <c r="BM89" s="139" t="s">
        <v>143</v>
      </c>
    </row>
    <row r="90" spans="2:65" s="1" customFormat="1" ht="21.75" customHeight="1">
      <c r="B90" s="33"/>
      <c r="C90" s="128" t="s">
        <v>137</v>
      </c>
      <c r="D90" s="128" t="s">
        <v>128</v>
      </c>
      <c r="E90" s="129" t="s">
        <v>1805</v>
      </c>
      <c r="F90" s="130" t="s">
        <v>1806</v>
      </c>
      <c r="G90" s="131" t="s">
        <v>1801</v>
      </c>
      <c r="H90" s="132">
        <v>1</v>
      </c>
      <c r="I90" s="133"/>
      <c r="J90" s="134">
        <f t="shared" si="0"/>
        <v>0</v>
      </c>
      <c r="K90" s="130" t="s">
        <v>19</v>
      </c>
      <c r="L90" s="33"/>
      <c r="M90" s="135" t="s">
        <v>19</v>
      </c>
      <c r="N90" s="136" t="s">
        <v>43</v>
      </c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39" t="s">
        <v>143</v>
      </c>
      <c r="AT90" s="139" t="s">
        <v>128</v>
      </c>
      <c r="AU90" s="139" t="s">
        <v>79</v>
      </c>
      <c r="AY90" s="18" t="s">
        <v>125</v>
      </c>
      <c r="BE90" s="140">
        <f t="shared" si="4"/>
        <v>0</v>
      </c>
      <c r="BF90" s="140">
        <f t="shared" si="5"/>
        <v>0</v>
      </c>
      <c r="BG90" s="140">
        <f t="shared" si="6"/>
        <v>0</v>
      </c>
      <c r="BH90" s="140">
        <f t="shared" si="7"/>
        <v>0</v>
      </c>
      <c r="BI90" s="140">
        <f t="shared" si="8"/>
        <v>0</v>
      </c>
      <c r="BJ90" s="18" t="s">
        <v>79</v>
      </c>
      <c r="BK90" s="140">
        <f t="shared" si="9"/>
        <v>0</v>
      </c>
      <c r="BL90" s="18" t="s">
        <v>143</v>
      </c>
      <c r="BM90" s="139" t="s">
        <v>160</v>
      </c>
    </row>
    <row r="91" spans="2:65" s="1" customFormat="1" ht="16.5" customHeight="1">
      <c r="B91" s="33"/>
      <c r="C91" s="128" t="s">
        <v>143</v>
      </c>
      <c r="D91" s="128" t="s">
        <v>128</v>
      </c>
      <c r="E91" s="129" t="s">
        <v>1807</v>
      </c>
      <c r="F91" s="130" t="s">
        <v>1808</v>
      </c>
      <c r="G91" s="131" t="s">
        <v>1801</v>
      </c>
      <c r="H91" s="132">
        <v>6</v>
      </c>
      <c r="I91" s="133"/>
      <c r="J91" s="134">
        <f t="shared" si="0"/>
        <v>0</v>
      </c>
      <c r="K91" s="130" t="s">
        <v>19</v>
      </c>
      <c r="L91" s="33"/>
      <c r="M91" s="135" t="s">
        <v>19</v>
      </c>
      <c r="N91" s="136" t="s">
        <v>43</v>
      </c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39" t="s">
        <v>143</v>
      </c>
      <c r="AT91" s="139" t="s">
        <v>128</v>
      </c>
      <c r="AU91" s="139" t="s">
        <v>79</v>
      </c>
      <c r="AY91" s="18" t="s">
        <v>125</v>
      </c>
      <c r="BE91" s="140">
        <f t="shared" si="4"/>
        <v>0</v>
      </c>
      <c r="BF91" s="140">
        <f t="shared" si="5"/>
        <v>0</v>
      </c>
      <c r="BG91" s="140">
        <f t="shared" si="6"/>
        <v>0</v>
      </c>
      <c r="BH91" s="140">
        <f t="shared" si="7"/>
        <v>0</v>
      </c>
      <c r="BI91" s="140">
        <f t="shared" si="8"/>
        <v>0</v>
      </c>
      <c r="BJ91" s="18" t="s">
        <v>79</v>
      </c>
      <c r="BK91" s="140">
        <f t="shared" si="9"/>
        <v>0</v>
      </c>
      <c r="BL91" s="18" t="s">
        <v>143</v>
      </c>
      <c r="BM91" s="139" t="s">
        <v>170</v>
      </c>
    </row>
    <row r="92" spans="2:65" s="1" customFormat="1" ht="16.5" customHeight="1">
      <c r="B92" s="33"/>
      <c r="C92" s="128" t="s">
        <v>124</v>
      </c>
      <c r="D92" s="128" t="s">
        <v>128</v>
      </c>
      <c r="E92" s="129" t="s">
        <v>1809</v>
      </c>
      <c r="F92" s="130" t="s">
        <v>1810</v>
      </c>
      <c r="G92" s="131" t="s">
        <v>1801</v>
      </c>
      <c r="H92" s="132">
        <v>1</v>
      </c>
      <c r="I92" s="133"/>
      <c r="J92" s="134">
        <f t="shared" si="0"/>
        <v>0</v>
      </c>
      <c r="K92" s="130" t="s">
        <v>19</v>
      </c>
      <c r="L92" s="33"/>
      <c r="M92" s="135" t="s">
        <v>19</v>
      </c>
      <c r="N92" s="136" t="s">
        <v>43</v>
      </c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39" t="s">
        <v>143</v>
      </c>
      <c r="AT92" s="139" t="s">
        <v>128</v>
      </c>
      <c r="AU92" s="139" t="s">
        <v>79</v>
      </c>
      <c r="AY92" s="18" t="s">
        <v>125</v>
      </c>
      <c r="BE92" s="140">
        <f t="shared" si="4"/>
        <v>0</v>
      </c>
      <c r="BF92" s="140">
        <f t="shared" si="5"/>
        <v>0</v>
      </c>
      <c r="BG92" s="140">
        <f t="shared" si="6"/>
        <v>0</v>
      </c>
      <c r="BH92" s="140">
        <f t="shared" si="7"/>
        <v>0</v>
      </c>
      <c r="BI92" s="140">
        <f t="shared" si="8"/>
        <v>0</v>
      </c>
      <c r="BJ92" s="18" t="s">
        <v>79</v>
      </c>
      <c r="BK92" s="140">
        <f t="shared" si="9"/>
        <v>0</v>
      </c>
      <c r="BL92" s="18" t="s">
        <v>143</v>
      </c>
      <c r="BM92" s="139" t="s">
        <v>8</v>
      </c>
    </row>
    <row r="93" spans="2:65" s="1" customFormat="1" ht="16.5" customHeight="1">
      <c r="B93" s="33"/>
      <c r="C93" s="128" t="s">
        <v>150</v>
      </c>
      <c r="D93" s="128" t="s">
        <v>128</v>
      </c>
      <c r="E93" s="129" t="s">
        <v>1811</v>
      </c>
      <c r="F93" s="130" t="s">
        <v>1812</v>
      </c>
      <c r="G93" s="131" t="s">
        <v>1801</v>
      </c>
      <c r="H93" s="132">
        <v>1</v>
      </c>
      <c r="I93" s="133"/>
      <c r="J93" s="134">
        <f t="shared" si="0"/>
        <v>0</v>
      </c>
      <c r="K93" s="130" t="s">
        <v>19</v>
      </c>
      <c r="L93" s="33"/>
      <c r="M93" s="135" t="s">
        <v>19</v>
      </c>
      <c r="N93" s="136" t="s">
        <v>43</v>
      </c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39" t="s">
        <v>143</v>
      </c>
      <c r="AT93" s="139" t="s">
        <v>128</v>
      </c>
      <c r="AU93" s="139" t="s">
        <v>79</v>
      </c>
      <c r="AY93" s="18" t="s">
        <v>125</v>
      </c>
      <c r="BE93" s="140">
        <f t="shared" si="4"/>
        <v>0</v>
      </c>
      <c r="BF93" s="140">
        <f t="shared" si="5"/>
        <v>0</v>
      </c>
      <c r="BG93" s="140">
        <f t="shared" si="6"/>
        <v>0</v>
      </c>
      <c r="BH93" s="140">
        <f t="shared" si="7"/>
        <v>0</v>
      </c>
      <c r="BI93" s="140">
        <f t="shared" si="8"/>
        <v>0</v>
      </c>
      <c r="BJ93" s="18" t="s">
        <v>79</v>
      </c>
      <c r="BK93" s="140">
        <f t="shared" si="9"/>
        <v>0</v>
      </c>
      <c r="BL93" s="18" t="s">
        <v>143</v>
      </c>
      <c r="BM93" s="139" t="s">
        <v>284</v>
      </c>
    </row>
    <row r="94" spans="2:65" s="1" customFormat="1" ht="16.5" customHeight="1">
      <c r="B94" s="33"/>
      <c r="C94" s="128" t="s">
        <v>154</v>
      </c>
      <c r="D94" s="128" t="s">
        <v>128</v>
      </c>
      <c r="E94" s="129" t="s">
        <v>1813</v>
      </c>
      <c r="F94" s="130" t="s">
        <v>1814</v>
      </c>
      <c r="G94" s="131" t="s">
        <v>1801</v>
      </c>
      <c r="H94" s="132">
        <v>14</v>
      </c>
      <c r="I94" s="133"/>
      <c r="J94" s="134">
        <f t="shared" si="0"/>
        <v>0</v>
      </c>
      <c r="K94" s="130" t="s">
        <v>19</v>
      </c>
      <c r="L94" s="33"/>
      <c r="M94" s="135" t="s">
        <v>19</v>
      </c>
      <c r="N94" s="136" t="s">
        <v>43</v>
      </c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39" t="s">
        <v>143</v>
      </c>
      <c r="AT94" s="139" t="s">
        <v>128</v>
      </c>
      <c r="AU94" s="139" t="s">
        <v>79</v>
      </c>
      <c r="AY94" s="18" t="s">
        <v>125</v>
      </c>
      <c r="BE94" s="140">
        <f t="shared" si="4"/>
        <v>0</v>
      </c>
      <c r="BF94" s="140">
        <f t="shared" si="5"/>
        <v>0</v>
      </c>
      <c r="BG94" s="140">
        <f t="shared" si="6"/>
        <v>0</v>
      </c>
      <c r="BH94" s="140">
        <f t="shared" si="7"/>
        <v>0</v>
      </c>
      <c r="BI94" s="140">
        <f t="shared" si="8"/>
        <v>0</v>
      </c>
      <c r="BJ94" s="18" t="s">
        <v>79</v>
      </c>
      <c r="BK94" s="140">
        <f t="shared" si="9"/>
        <v>0</v>
      </c>
      <c r="BL94" s="18" t="s">
        <v>143</v>
      </c>
      <c r="BM94" s="139" t="s">
        <v>299</v>
      </c>
    </row>
    <row r="95" spans="2:65" s="1" customFormat="1" ht="29.25">
      <c r="B95" s="33"/>
      <c r="D95" s="151" t="s">
        <v>519</v>
      </c>
      <c r="F95" s="188" t="s">
        <v>1815</v>
      </c>
      <c r="I95" s="148"/>
      <c r="L95" s="33"/>
      <c r="M95" s="149"/>
      <c r="T95" s="54"/>
      <c r="AT95" s="18" t="s">
        <v>519</v>
      </c>
      <c r="AU95" s="18" t="s">
        <v>79</v>
      </c>
    </row>
    <row r="96" spans="2:65" s="1" customFormat="1" ht="16.5" customHeight="1">
      <c r="B96" s="33"/>
      <c r="C96" s="128" t="s">
        <v>160</v>
      </c>
      <c r="D96" s="128" t="s">
        <v>128</v>
      </c>
      <c r="E96" s="129" t="s">
        <v>1816</v>
      </c>
      <c r="F96" s="130" t="s">
        <v>1817</v>
      </c>
      <c r="G96" s="131" t="s">
        <v>1801</v>
      </c>
      <c r="H96" s="132">
        <v>18</v>
      </c>
      <c r="I96" s="133"/>
      <c r="J96" s="134">
        <f>ROUND(I96*H96,2)</f>
        <v>0</v>
      </c>
      <c r="K96" s="130" t="s">
        <v>19</v>
      </c>
      <c r="L96" s="33"/>
      <c r="M96" s="135" t="s">
        <v>19</v>
      </c>
      <c r="N96" s="136" t="s">
        <v>43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143</v>
      </c>
      <c r="AT96" s="139" t="s">
        <v>128</v>
      </c>
      <c r="AU96" s="139" t="s">
        <v>79</v>
      </c>
      <c r="AY96" s="18" t="s">
        <v>125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79</v>
      </c>
      <c r="BK96" s="140">
        <f>ROUND(I96*H96,2)</f>
        <v>0</v>
      </c>
      <c r="BL96" s="18" t="s">
        <v>143</v>
      </c>
      <c r="BM96" s="139" t="s">
        <v>315</v>
      </c>
    </row>
    <row r="97" spans="2:65" s="1" customFormat="1" ht="29.25">
      <c r="B97" s="33"/>
      <c r="D97" s="151" t="s">
        <v>519</v>
      </c>
      <c r="F97" s="188" t="s">
        <v>1815</v>
      </c>
      <c r="I97" s="148"/>
      <c r="L97" s="33"/>
      <c r="M97" s="149"/>
      <c r="T97" s="54"/>
      <c r="AT97" s="18" t="s">
        <v>519</v>
      </c>
      <c r="AU97" s="18" t="s">
        <v>79</v>
      </c>
    </row>
    <row r="98" spans="2:65" s="1" customFormat="1" ht="16.5" customHeight="1">
      <c r="B98" s="33"/>
      <c r="C98" s="128" t="s">
        <v>164</v>
      </c>
      <c r="D98" s="128" t="s">
        <v>128</v>
      </c>
      <c r="E98" s="129" t="s">
        <v>1818</v>
      </c>
      <c r="F98" s="130" t="s">
        <v>1819</v>
      </c>
      <c r="G98" s="131" t="s">
        <v>1801</v>
      </c>
      <c r="H98" s="132">
        <v>2</v>
      </c>
      <c r="I98" s="133"/>
      <c r="J98" s="134">
        <f>ROUND(I98*H98,2)</f>
        <v>0</v>
      </c>
      <c r="K98" s="130" t="s">
        <v>19</v>
      </c>
      <c r="L98" s="33"/>
      <c r="M98" s="135" t="s">
        <v>19</v>
      </c>
      <c r="N98" s="136" t="s">
        <v>43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143</v>
      </c>
      <c r="AT98" s="139" t="s">
        <v>128</v>
      </c>
      <c r="AU98" s="139" t="s">
        <v>79</v>
      </c>
      <c r="AY98" s="18" t="s">
        <v>125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79</v>
      </c>
      <c r="BK98" s="140">
        <f>ROUND(I98*H98,2)</f>
        <v>0</v>
      </c>
      <c r="BL98" s="18" t="s">
        <v>143</v>
      </c>
      <c r="BM98" s="139" t="s">
        <v>327</v>
      </c>
    </row>
    <row r="99" spans="2:65" s="1" customFormat="1" ht="29.25">
      <c r="B99" s="33"/>
      <c r="D99" s="151" t="s">
        <v>519</v>
      </c>
      <c r="F99" s="188" t="s">
        <v>1815</v>
      </c>
      <c r="I99" s="148"/>
      <c r="L99" s="33"/>
      <c r="M99" s="149"/>
      <c r="T99" s="54"/>
      <c r="AT99" s="18" t="s">
        <v>519</v>
      </c>
      <c r="AU99" s="18" t="s">
        <v>79</v>
      </c>
    </row>
    <row r="100" spans="2:65" s="1" customFormat="1" ht="16.5" customHeight="1">
      <c r="B100" s="33"/>
      <c r="C100" s="128" t="s">
        <v>170</v>
      </c>
      <c r="D100" s="128" t="s">
        <v>128</v>
      </c>
      <c r="E100" s="129" t="s">
        <v>1820</v>
      </c>
      <c r="F100" s="130" t="s">
        <v>1821</v>
      </c>
      <c r="G100" s="131" t="s">
        <v>1801</v>
      </c>
      <c r="H100" s="132">
        <v>2</v>
      </c>
      <c r="I100" s="133"/>
      <c r="J100" s="134">
        <f>ROUND(I100*H100,2)</f>
        <v>0</v>
      </c>
      <c r="K100" s="130" t="s">
        <v>19</v>
      </c>
      <c r="L100" s="33"/>
      <c r="M100" s="135" t="s">
        <v>19</v>
      </c>
      <c r="N100" s="136" t="s">
        <v>43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143</v>
      </c>
      <c r="AT100" s="139" t="s">
        <v>128</v>
      </c>
      <c r="AU100" s="139" t="s">
        <v>79</v>
      </c>
      <c r="AY100" s="18" t="s">
        <v>125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79</v>
      </c>
      <c r="BK100" s="140">
        <f>ROUND(I100*H100,2)</f>
        <v>0</v>
      </c>
      <c r="BL100" s="18" t="s">
        <v>143</v>
      </c>
      <c r="BM100" s="139" t="s">
        <v>340</v>
      </c>
    </row>
    <row r="101" spans="2:65" s="1" customFormat="1" ht="29.25">
      <c r="B101" s="33"/>
      <c r="D101" s="151" t="s">
        <v>519</v>
      </c>
      <c r="F101" s="188" t="s">
        <v>1815</v>
      </c>
      <c r="I101" s="148"/>
      <c r="L101" s="33"/>
      <c r="M101" s="149"/>
      <c r="T101" s="54"/>
      <c r="AT101" s="18" t="s">
        <v>519</v>
      </c>
      <c r="AU101" s="18" t="s">
        <v>79</v>
      </c>
    </row>
    <row r="102" spans="2:65" s="1" customFormat="1" ht="16.5" customHeight="1">
      <c r="B102" s="33"/>
      <c r="C102" s="128" t="s">
        <v>176</v>
      </c>
      <c r="D102" s="128" t="s">
        <v>128</v>
      </c>
      <c r="E102" s="129" t="s">
        <v>1822</v>
      </c>
      <c r="F102" s="130" t="s">
        <v>1823</v>
      </c>
      <c r="G102" s="131" t="s">
        <v>1801</v>
      </c>
      <c r="H102" s="132">
        <v>48</v>
      </c>
      <c r="I102" s="133"/>
      <c r="J102" s="134">
        <f t="shared" ref="J102:J107" si="10">ROUND(I102*H102,2)</f>
        <v>0</v>
      </c>
      <c r="K102" s="130" t="s">
        <v>19</v>
      </c>
      <c r="L102" s="33"/>
      <c r="M102" s="135" t="s">
        <v>19</v>
      </c>
      <c r="N102" s="136" t="s">
        <v>43</v>
      </c>
      <c r="P102" s="137">
        <f t="shared" ref="P102:P107" si="11">O102*H102</f>
        <v>0</v>
      </c>
      <c r="Q102" s="137">
        <v>0</v>
      </c>
      <c r="R102" s="137">
        <f t="shared" ref="R102:R107" si="12">Q102*H102</f>
        <v>0</v>
      </c>
      <c r="S102" s="137">
        <v>0</v>
      </c>
      <c r="T102" s="138">
        <f t="shared" ref="T102:T107" si="13">S102*H102</f>
        <v>0</v>
      </c>
      <c r="AR102" s="139" t="s">
        <v>143</v>
      </c>
      <c r="AT102" s="139" t="s">
        <v>128</v>
      </c>
      <c r="AU102" s="139" t="s">
        <v>79</v>
      </c>
      <c r="AY102" s="18" t="s">
        <v>125</v>
      </c>
      <c r="BE102" s="140">
        <f t="shared" ref="BE102:BE107" si="14">IF(N102="základní",J102,0)</f>
        <v>0</v>
      </c>
      <c r="BF102" s="140">
        <f t="shared" ref="BF102:BF107" si="15">IF(N102="snížená",J102,0)</f>
        <v>0</v>
      </c>
      <c r="BG102" s="140">
        <f t="shared" ref="BG102:BG107" si="16">IF(N102="zákl. přenesená",J102,0)</f>
        <v>0</v>
      </c>
      <c r="BH102" s="140">
        <f t="shared" ref="BH102:BH107" si="17">IF(N102="sníž. přenesená",J102,0)</f>
        <v>0</v>
      </c>
      <c r="BI102" s="140">
        <f t="shared" ref="BI102:BI107" si="18">IF(N102="nulová",J102,0)</f>
        <v>0</v>
      </c>
      <c r="BJ102" s="18" t="s">
        <v>79</v>
      </c>
      <c r="BK102" s="140">
        <f t="shared" ref="BK102:BK107" si="19">ROUND(I102*H102,2)</f>
        <v>0</v>
      </c>
      <c r="BL102" s="18" t="s">
        <v>143</v>
      </c>
      <c r="BM102" s="139" t="s">
        <v>354</v>
      </c>
    </row>
    <row r="103" spans="2:65" s="1" customFormat="1" ht="16.5" customHeight="1">
      <c r="B103" s="33"/>
      <c r="C103" s="128" t="s">
        <v>8</v>
      </c>
      <c r="D103" s="128" t="s">
        <v>128</v>
      </c>
      <c r="E103" s="129" t="s">
        <v>1824</v>
      </c>
      <c r="F103" s="130" t="s">
        <v>1825</v>
      </c>
      <c r="G103" s="131" t="s">
        <v>1801</v>
      </c>
      <c r="H103" s="132">
        <v>4</v>
      </c>
      <c r="I103" s="133"/>
      <c r="J103" s="134">
        <f t="shared" si="10"/>
        <v>0</v>
      </c>
      <c r="K103" s="130" t="s">
        <v>19</v>
      </c>
      <c r="L103" s="33"/>
      <c r="M103" s="135" t="s">
        <v>19</v>
      </c>
      <c r="N103" s="136" t="s">
        <v>43</v>
      </c>
      <c r="P103" s="137">
        <f t="shared" si="11"/>
        <v>0</v>
      </c>
      <c r="Q103" s="137">
        <v>0</v>
      </c>
      <c r="R103" s="137">
        <f t="shared" si="12"/>
        <v>0</v>
      </c>
      <c r="S103" s="137">
        <v>0</v>
      </c>
      <c r="T103" s="138">
        <f t="shared" si="13"/>
        <v>0</v>
      </c>
      <c r="AR103" s="139" t="s">
        <v>143</v>
      </c>
      <c r="AT103" s="139" t="s">
        <v>128</v>
      </c>
      <c r="AU103" s="139" t="s">
        <v>79</v>
      </c>
      <c r="AY103" s="18" t="s">
        <v>125</v>
      </c>
      <c r="BE103" s="140">
        <f t="shared" si="14"/>
        <v>0</v>
      </c>
      <c r="BF103" s="140">
        <f t="shared" si="15"/>
        <v>0</v>
      </c>
      <c r="BG103" s="140">
        <f t="shared" si="16"/>
        <v>0</v>
      </c>
      <c r="BH103" s="140">
        <f t="shared" si="17"/>
        <v>0</v>
      </c>
      <c r="BI103" s="140">
        <f t="shared" si="18"/>
        <v>0</v>
      </c>
      <c r="BJ103" s="18" t="s">
        <v>79</v>
      </c>
      <c r="BK103" s="140">
        <f t="shared" si="19"/>
        <v>0</v>
      </c>
      <c r="BL103" s="18" t="s">
        <v>143</v>
      </c>
      <c r="BM103" s="139" t="s">
        <v>370</v>
      </c>
    </row>
    <row r="104" spans="2:65" s="1" customFormat="1" ht="16.5" customHeight="1">
      <c r="B104" s="33"/>
      <c r="C104" s="128" t="s">
        <v>278</v>
      </c>
      <c r="D104" s="128" t="s">
        <v>128</v>
      </c>
      <c r="E104" s="129" t="s">
        <v>1826</v>
      </c>
      <c r="F104" s="130" t="s">
        <v>1827</v>
      </c>
      <c r="G104" s="131" t="s">
        <v>1801</v>
      </c>
      <c r="H104" s="132">
        <v>1</v>
      </c>
      <c r="I104" s="133"/>
      <c r="J104" s="134">
        <f t="shared" si="10"/>
        <v>0</v>
      </c>
      <c r="K104" s="130" t="s">
        <v>19</v>
      </c>
      <c r="L104" s="33"/>
      <c r="M104" s="135" t="s">
        <v>19</v>
      </c>
      <c r="N104" s="136" t="s">
        <v>43</v>
      </c>
      <c r="P104" s="137">
        <f t="shared" si="11"/>
        <v>0</v>
      </c>
      <c r="Q104" s="137">
        <v>0</v>
      </c>
      <c r="R104" s="137">
        <f t="shared" si="12"/>
        <v>0</v>
      </c>
      <c r="S104" s="137">
        <v>0</v>
      </c>
      <c r="T104" s="138">
        <f t="shared" si="13"/>
        <v>0</v>
      </c>
      <c r="AR104" s="139" t="s">
        <v>143</v>
      </c>
      <c r="AT104" s="139" t="s">
        <v>128</v>
      </c>
      <c r="AU104" s="139" t="s">
        <v>79</v>
      </c>
      <c r="AY104" s="18" t="s">
        <v>125</v>
      </c>
      <c r="BE104" s="140">
        <f t="shared" si="14"/>
        <v>0</v>
      </c>
      <c r="BF104" s="140">
        <f t="shared" si="15"/>
        <v>0</v>
      </c>
      <c r="BG104" s="140">
        <f t="shared" si="16"/>
        <v>0</v>
      </c>
      <c r="BH104" s="140">
        <f t="shared" si="17"/>
        <v>0</v>
      </c>
      <c r="BI104" s="140">
        <f t="shared" si="18"/>
        <v>0</v>
      </c>
      <c r="BJ104" s="18" t="s">
        <v>79</v>
      </c>
      <c r="BK104" s="140">
        <f t="shared" si="19"/>
        <v>0</v>
      </c>
      <c r="BL104" s="18" t="s">
        <v>143</v>
      </c>
      <c r="BM104" s="139" t="s">
        <v>394</v>
      </c>
    </row>
    <row r="105" spans="2:65" s="1" customFormat="1" ht="16.5" customHeight="1">
      <c r="B105" s="33"/>
      <c r="C105" s="128" t="s">
        <v>284</v>
      </c>
      <c r="D105" s="128" t="s">
        <v>128</v>
      </c>
      <c r="E105" s="129" t="s">
        <v>1828</v>
      </c>
      <c r="F105" s="130" t="s">
        <v>1829</v>
      </c>
      <c r="G105" s="131" t="s">
        <v>1801</v>
      </c>
      <c r="H105" s="132">
        <v>30</v>
      </c>
      <c r="I105" s="133"/>
      <c r="J105" s="134">
        <f t="shared" si="10"/>
        <v>0</v>
      </c>
      <c r="K105" s="130" t="s">
        <v>19</v>
      </c>
      <c r="L105" s="33"/>
      <c r="M105" s="135" t="s">
        <v>19</v>
      </c>
      <c r="N105" s="136" t="s">
        <v>43</v>
      </c>
      <c r="P105" s="137">
        <f t="shared" si="11"/>
        <v>0</v>
      </c>
      <c r="Q105" s="137">
        <v>0</v>
      </c>
      <c r="R105" s="137">
        <f t="shared" si="12"/>
        <v>0</v>
      </c>
      <c r="S105" s="137">
        <v>0</v>
      </c>
      <c r="T105" s="138">
        <f t="shared" si="13"/>
        <v>0</v>
      </c>
      <c r="AR105" s="139" t="s">
        <v>143</v>
      </c>
      <c r="AT105" s="139" t="s">
        <v>128</v>
      </c>
      <c r="AU105" s="139" t="s">
        <v>79</v>
      </c>
      <c r="AY105" s="18" t="s">
        <v>125</v>
      </c>
      <c r="BE105" s="140">
        <f t="shared" si="14"/>
        <v>0</v>
      </c>
      <c r="BF105" s="140">
        <f t="shared" si="15"/>
        <v>0</v>
      </c>
      <c r="BG105" s="140">
        <f t="shared" si="16"/>
        <v>0</v>
      </c>
      <c r="BH105" s="140">
        <f t="shared" si="17"/>
        <v>0</v>
      </c>
      <c r="BI105" s="140">
        <f t="shared" si="18"/>
        <v>0</v>
      </c>
      <c r="BJ105" s="18" t="s">
        <v>79</v>
      </c>
      <c r="BK105" s="140">
        <f t="shared" si="19"/>
        <v>0</v>
      </c>
      <c r="BL105" s="18" t="s">
        <v>143</v>
      </c>
      <c r="BM105" s="139" t="s">
        <v>405</v>
      </c>
    </row>
    <row r="106" spans="2:65" s="1" customFormat="1" ht="16.5" customHeight="1">
      <c r="B106" s="33"/>
      <c r="C106" s="128" t="s">
        <v>292</v>
      </c>
      <c r="D106" s="128" t="s">
        <v>128</v>
      </c>
      <c r="E106" s="129" t="s">
        <v>1830</v>
      </c>
      <c r="F106" s="130" t="s">
        <v>1831</v>
      </c>
      <c r="G106" s="131" t="s">
        <v>1801</v>
      </c>
      <c r="H106" s="132">
        <v>4</v>
      </c>
      <c r="I106" s="133"/>
      <c r="J106" s="134">
        <f t="shared" si="10"/>
        <v>0</v>
      </c>
      <c r="K106" s="130" t="s">
        <v>19</v>
      </c>
      <c r="L106" s="33"/>
      <c r="M106" s="135" t="s">
        <v>19</v>
      </c>
      <c r="N106" s="136" t="s">
        <v>43</v>
      </c>
      <c r="P106" s="137">
        <f t="shared" si="11"/>
        <v>0</v>
      </c>
      <c r="Q106" s="137">
        <v>0</v>
      </c>
      <c r="R106" s="137">
        <f t="shared" si="12"/>
        <v>0</v>
      </c>
      <c r="S106" s="137">
        <v>0</v>
      </c>
      <c r="T106" s="138">
        <f t="shared" si="13"/>
        <v>0</v>
      </c>
      <c r="AR106" s="139" t="s">
        <v>143</v>
      </c>
      <c r="AT106" s="139" t="s">
        <v>128</v>
      </c>
      <c r="AU106" s="139" t="s">
        <v>79</v>
      </c>
      <c r="AY106" s="18" t="s">
        <v>125</v>
      </c>
      <c r="BE106" s="140">
        <f t="shared" si="14"/>
        <v>0</v>
      </c>
      <c r="BF106" s="140">
        <f t="shared" si="15"/>
        <v>0</v>
      </c>
      <c r="BG106" s="140">
        <f t="shared" si="16"/>
        <v>0</v>
      </c>
      <c r="BH106" s="140">
        <f t="shared" si="17"/>
        <v>0</v>
      </c>
      <c r="BI106" s="140">
        <f t="shared" si="18"/>
        <v>0</v>
      </c>
      <c r="BJ106" s="18" t="s">
        <v>79</v>
      </c>
      <c r="BK106" s="140">
        <f t="shared" si="19"/>
        <v>0</v>
      </c>
      <c r="BL106" s="18" t="s">
        <v>143</v>
      </c>
      <c r="BM106" s="139" t="s">
        <v>418</v>
      </c>
    </row>
    <row r="107" spans="2:65" s="1" customFormat="1" ht="16.5" customHeight="1">
      <c r="B107" s="33"/>
      <c r="C107" s="128" t="s">
        <v>299</v>
      </c>
      <c r="D107" s="128" t="s">
        <v>128</v>
      </c>
      <c r="E107" s="129" t="s">
        <v>1832</v>
      </c>
      <c r="F107" s="130" t="s">
        <v>1833</v>
      </c>
      <c r="G107" s="131" t="s">
        <v>206</v>
      </c>
      <c r="H107" s="132">
        <v>260</v>
      </c>
      <c r="I107" s="133"/>
      <c r="J107" s="134">
        <f t="shared" si="10"/>
        <v>0</v>
      </c>
      <c r="K107" s="130" t="s">
        <v>19</v>
      </c>
      <c r="L107" s="33"/>
      <c r="M107" s="135" t="s">
        <v>19</v>
      </c>
      <c r="N107" s="136" t="s">
        <v>43</v>
      </c>
      <c r="P107" s="137">
        <f t="shared" si="11"/>
        <v>0</v>
      </c>
      <c r="Q107" s="137">
        <v>0</v>
      </c>
      <c r="R107" s="137">
        <f t="shared" si="12"/>
        <v>0</v>
      </c>
      <c r="S107" s="137">
        <v>0</v>
      </c>
      <c r="T107" s="138">
        <f t="shared" si="13"/>
        <v>0</v>
      </c>
      <c r="AR107" s="139" t="s">
        <v>143</v>
      </c>
      <c r="AT107" s="139" t="s">
        <v>128</v>
      </c>
      <c r="AU107" s="139" t="s">
        <v>79</v>
      </c>
      <c r="AY107" s="18" t="s">
        <v>125</v>
      </c>
      <c r="BE107" s="140">
        <f t="shared" si="14"/>
        <v>0</v>
      </c>
      <c r="BF107" s="140">
        <f t="shared" si="15"/>
        <v>0</v>
      </c>
      <c r="BG107" s="140">
        <f t="shared" si="16"/>
        <v>0</v>
      </c>
      <c r="BH107" s="140">
        <f t="shared" si="17"/>
        <v>0</v>
      </c>
      <c r="BI107" s="140">
        <f t="shared" si="18"/>
        <v>0</v>
      </c>
      <c r="BJ107" s="18" t="s">
        <v>79</v>
      </c>
      <c r="BK107" s="140">
        <f t="shared" si="19"/>
        <v>0</v>
      </c>
      <c r="BL107" s="18" t="s">
        <v>143</v>
      </c>
      <c r="BM107" s="139" t="s">
        <v>437</v>
      </c>
    </row>
    <row r="108" spans="2:65" s="1" customFormat="1" ht="19.5">
      <c r="B108" s="33"/>
      <c r="D108" s="151" t="s">
        <v>519</v>
      </c>
      <c r="F108" s="188" t="s">
        <v>1834</v>
      </c>
      <c r="I108" s="148"/>
      <c r="L108" s="33"/>
      <c r="M108" s="149"/>
      <c r="T108" s="54"/>
      <c r="AT108" s="18" t="s">
        <v>519</v>
      </c>
      <c r="AU108" s="18" t="s">
        <v>79</v>
      </c>
    </row>
    <row r="109" spans="2:65" s="1" customFormat="1" ht="16.5" customHeight="1">
      <c r="B109" s="33"/>
      <c r="C109" s="128" t="s">
        <v>307</v>
      </c>
      <c r="D109" s="128" t="s">
        <v>128</v>
      </c>
      <c r="E109" s="129" t="s">
        <v>1835</v>
      </c>
      <c r="F109" s="130" t="s">
        <v>1836</v>
      </c>
      <c r="G109" s="131" t="s">
        <v>1837</v>
      </c>
      <c r="H109" s="132">
        <v>15</v>
      </c>
      <c r="I109" s="133"/>
      <c r="J109" s="134">
        <f>ROUND(I109*H109,2)</f>
        <v>0</v>
      </c>
      <c r="K109" s="130" t="s">
        <v>19</v>
      </c>
      <c r="L109" s="33"/>
      <c r="M109" s="135" t="s">
        <v>19</v>
      </c>
      <c r="N109" s="136" t="s">
        <v>43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143</v>
      </c>
      <c r="AT109" s="139" t="s">
        <v>128</v>
      </c>
      <c r="AU109" s="139" t="s">
        <v>79</v>
      </c>
      <c r="AY109" s="18" t="s">
        <v>125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79</v>
      </c>
      <c r="BK109" s="140">
        <f>ROUND(I109*H109,2)</f>
        <v>0</v>
      </c>
      <c r="BL109" s="18" t="s">
        <v>143</v>
      </c>
      <c r="BM109" s="139" t="s">
        <v>458</v>
      </c>
    </row>
    <row r="110" spans="2:65" s="1" customFormat="1" ht="16.5" customHeight="1">
      <c r="B110" s="33"/>
      <c r="C110" s="128" t="s">
        <v>315</v>
      </c>
      <c r="D110" s="128" t="s">
        <v>128</v>
      </c>
      <c r="E110" s="129" t="s">
        <v>1838</v>
      </c>
      <c r="F110" s="130" t="s">
        <v>1839</v>
      </c>
      <c r="G110" s="131" t="s">
        <v>1837</v>
      </c>
      <c r="H110" s="132">
        <v>15</v>
      </c>
      <c r="I110" s="133"/>
      <c r="J110" s="134">
        <f>ROUND(I110*H110,2)</f>
        <v>0</v>
      </c>
      <c r="K110" s="130" t="s">
        <v>19</v>
      </c>
      <c r="L110" s="33"/>
      <c r="M110" s="135" t="s">
        <v>19</v>
      </c>
      <c r="N110" s="136" t="s">
        <v>43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143</v>
      </c>
      <c r="AT110" s="139" t="s">
        <v>128</v>
      </c>
      <c r="AU110" s="139" t="s">
        <v>79</v>
      </c>
      <c r="AY110" s="18" t="s">
        <v>125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8" t="s">
        <v>79</v>
      </c>
      <c r="BK110" s="140">
        <f>ROUND(I110*H110,2)</f>
        <v>0</v>
      </c>
      <c r="BL110" s="18" t="s">
        <v>143</v>
      </c>
      <c r="BM110" s="139" t="s">
        <v>469</v>
      </c>
    </row>
    <row r="111" spans="2:65" s="1" customFormat="1" ht="19.5">
      <c r="B111" s="33"/>
      <c r="D111" s="151" t="s">
        <v>519</v>
      </c>
      <c r="F111" s="188" t="s">
        <v>1834</v>
      </c>
      <c r="I111" s="148"/>
      <c r="L111" s="33"/>
      <c r="M111" s="149"/>
      <c r="T111" s="54"/>
      <c r="AT111" s="18" t="s">
        <v>519</v>
      </c>
      <c r="AU111" s="18" t="s">
        <v>79</v>
      </c>
    </row>
    <row r="112" spans="2:65" s="1" customFormat="1" ht="16.5" customHeight="1">
      <c r="B112" s="33"/>
      <c r="C112" s="128" t="s">
        <v>320</v>
      </c>
      <c r="D112" s="128" t="s">
        <v>128</v>
      </c>
      <c r="E112" s="129" t="s">
        <v>1840</v>
      </c>
      <c r="F112" s="130" t="s">
        <v>1841</v>
      </c>
      <c r="G112" s="131" t="s">
        <v>1837</v>
      </c>
      <c r="H112" s="132">
        <v>12</v>
      </c>
      <c r="I112" s="133"/>
      <c r="J112" s="134">
        <f>ROUND(I112*H112,2)</f>
        <v>0</v>
      </c>
      <c r="K112" s="130" t="s">
        <v>19</v>
      </c>
      <c r="L112" s="33"/>
      <c r="M112" s="135" t="s">
        <v>19</v>
      </c>
      <c r="N112" s="136" t="s">
        <v>43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143</v>
      </c>
      <c r="AT112" s="139" t="s">
        <v>128</v>
      </c>
      <c r="AU112" s="139" t="s">
        <v>79</v>
      </c>
      <c r="AY112" s="18" t="s">
        <v>125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79</v>
      </c>
      <c r="BK112" s="140">
        <f>ROUND(I112*H112,2)</f>
        <v>0</v>
      </c>
      <c r="BL112" s="18" t="s">
        <v>143</v>
      </c>
      <c r="BM112" s="139" t="s">
        <v>504</v>
      </c>
    </row>
    <row r="113" spans="2:65" s="1" customFormat="1" ht="19.5">
      <c r="B113" s="33"/>
      <c r="D113" s="151" t="s">
        <v>519</v>
      </c>
      <c r="F113" s="188" t="s">
        <v>1834</v>
      </c>
      <c r="I113" s="148"/>
      <c r="L113" s="33"/>
      <c r="M113" s="149"/>
      <c r="T113" s="54"/>
      <c r="AT113" s="18" t="s">
        <v>519</v>
      </c>
      <c r="AU113" s="18" t="s">
        <v>79</v>
      </c>
    </row>
    <row r="114" spans="2:65" s="1" customFormat="1" ht="16.5" customHeight="1">
      <c r="B114" s="33"/>
      <c r="C114" s="128" t="s">
        <v>327</v>
      </c>
      <c r="D114" s="128" t="s">
        <v>128</v>
      </c>
      <c r="E114" s="129" t="s">
        <v>1842</v>
      </c>
      <c r="F114" s="130" t="s">
        <v>1843</v>
      </c>
      <c r="G114" s="131" t="s">
        <v>1837</v>
      </c>
      <c r="H114" s="132">
        <v>258</v>
      </c>
      <c r="I114" s="133"/>
      <c r="J114" s="134">
        <f>ROUND(I114*H114,2)</f>
        <v>0</v>
      </c>
      <c r="K114" s="130" t="s">
        <v>19</v>
      </c>
      <c r="L114" s="33"/>
      <c r="M114" s="135" t="s">
        <v>19</v>
      </c>
      <c r="N114" s="136" t="s">
        <v>43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143</v>
      </c>
      <c r="AT114" s="139" t="s">
        <v>128</v>
      </c>
      <c r="AU114" s="139" t="s">
        <v>79</v>
      </c>
      <c r="AY114" s="18" t="s">
        <v>125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8" t="s">
        <v>79</v>
      </c>
      <c r="BK114" s="140">
        <f>ROUND(I114*H114,2)</f>
        <v>0</v>
      </c>
      <c r="BL114" s="18" t="s">
        <v>143</v>
      </c>
      <c r="BM114" s="139" t="s">
        <v>514</v>
      </c>
    </row>
    <row r="115" spans="2:65" s="1" customFormat="1" ht="19.5">
      <c r="B115" s="33"/>
      <c r="D115" s="151" t="s">
        <v>519</v>
      </c>
      <c r="F115" s="188" t="s">
        <v>1834</v>
      </c>
      <c r="I115" s="148"/>
      <c r="L115" s="33"/>
      <c r="M115" s="149"/>
      <c r="T115" s="54"/>
      <c r="AT115" s="18" t="s">
        <v>519</v>
      </c>
      <c r="AU115" s="18" t="s">
        <v>79</v>
      </c>
    </row>
    <row r="116" spans="2:65" s="1" customFormat="1" ht="16.5" customHeight="1">
      <c r="B116" s="33"/>
      <c r="C116" s="128" t="s">
        <v>7</v>
      </c>
      <c r="D116" s="128" t="s">
        <v>128</v>
      </c>
      <c r="E116" s="129" t="s">
        <v>1844</v>
      </c>
      <c r="F116" s="130" t="s">
        <v>1845</v>
      </c>
      <c r="G116" s="131" t="s">
        <v>1837</v>
      </c>
      <c r="H116" s="132">
        <v>36</v>
      </c>
      <c r="I116" s="133"/>
      <c r="J116" s="134">
        <f>ROUND(I116*H116,2)</f>
        <v>0</v>
      </c>
      <c r="K116" s="130" t="s">
        <v>19</v>
      </c>
      <c r="L116" s="33"/>
      <c r="M116" s="135" t="s">
        <v>19</v>
      </c>
      <c r="N116" s="136" t="s">
        <v>43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143</v>
      </c>
      <c r="AT116" s="139" t="s">
        <v>128</v>
      </c>
      <c r="AU116" s="139" t="s">
        <v>79</v>
      </c>
      <c r="AY116" s="18" t="s">
        <v>125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79</v>
      </c>
      <c r="BK116" s="140">
        <f>ROUND(I116*H116,2)</f>
        <v>0</v>
      </c>
      <c r="BL116" s="18" t="s">
        <v>143</v>
      </c>
      <c r="BM116" s="139" t="s">
        <v>534</v>
      </c>
    </row>
    <row r="117" spans="2:65" s="1" customFormat="1" ht="19.5">
      <c r="B117" s="33"/>
      <c r="D117" s="151" t="s">
        <v>519</v>
      </c>
      <c r="F117" s="188" t="s">
        <v>1834</v>
      </c>
      <c r="I117" s="148"/>
      <c r="L117" s="33"/>
      <c r="M117" s="149"/>
      <c r="T117" s="54"/>
      <c r="AT117" s="18" t="s">
        <v>519</v>
      </c>
      <c r="AU117" s="18" t="s">
        <v>79</v>
      </c>
    </row>
    <row r="118" spans="2:65" s="1" customFormat="1" ht="16.5" customHeight="1">
      <c r="B118" s="33"/>
      <c r="C118" s="128" t="s">
        <v>340</v>
      </c>
      <c r="D118" s="128" t="s">
        <v>128</v>
      </c>
      <c r="E118" s="129" t="s">
        <v>1846</v>
      </c>
      <c r="F118" s="130" t="s">
        <v>1847</v>
      </c>
      <c r="G118" s="131" t="s">
        <v>206</v>
      </c>
      <c r="H118" s="132">
        <v>190</v>
      </c>
      <c r="I118" s="133"/>
      <c r="J118" s="134">
        <f>ROUND(I118*H118,2)</f>
        <v>0</v>
      </c>
      <c r="K118" s="130" t="s">
        <v>19</v>
      </c>
      <c r="L118" s="33"/>
      <c r="M118" s="135" t="s">
        <v>19</v>
      </c>
      <c r="N118" s="136" t="s">
        <v>43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143</v>
      </c>
      <c r="AT118" s="139" t="s">
        <v>128</v>
      </c>
      <c r="AU118" s="139" t="s">
        <v>79</v>
      </c>
      <c r="AY118" s="18" t="s">
        <v>125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8" t="s">
        <v>79</v>
      </c>
      <c r="BK118" s="140">
        <f>ROUND(I118*H118,2)</f>
        <v>0</v>
      </c>
      <c r="BL118" s="18" t="s">
        <v>143</v>
      </c>
      <c r="BM118" s="139" t="s">
        <v>551</v>
      </c>
    </row>
    <row r="119" spans="2:65" s="1" customFormat="1" ht="16.5" customHeight="1">
      <c r="B119" s="33"/>
      <c r="C119" s="128" t="s">
        <v>347</v>
      </c>
      <c r="D119" s="128" t="s">
        <v>128</v>
      </c>
      <c r="E119" s="129" t="s">
        <v>1848</v>
      </c>
      <c r="F119" s="130" t="s">
        <v>1849</v>
      </c>
      <c r="G119" s="131" t="s">
        <v>1801</v>
      </c>
      <c r="H119" s="132">
        <v>14</v>
      </c>
      <c r="I119" s="133"/>
      <c r="J119" s="134">
        <f>ROUND(I119*H119,2)</f>
        <v>0</v>
      </c>
      <c r="K119" s="130" t="s">
        <v>19</v>
      </c>
      <c r="L119" s="33"/>
      <c r="M119" s="135" t="s">
        <v>19</v>
      </c>
      <c r="N119" s="136" t="s">
        <v>43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143</v>
      </c>
      <c r="AT119" s="139" t="s">
        <v>128</v>
      </c>
      <c r="AU119" s="139" t="s">
        <v>79</v>
      </c>
      <c r="AY119" s="18" t="s">
        <v>125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79</v>
      </c>
      <c r="BK119" s="140">
        <f>ROUND(I119*H119,2)</f>
        <v>0</v>
      </c>
      <c r="BL119" s="18" t="s">
        <v>143</v>
      </c>
      <c r="BM119" s="139" t="s">
        <v>566</v>
      </c>
    </row>
    <row r="120" spans="2:65" s="1" customFormat="1" ht="16.5" customHeight="1">
      <c r="B120" s="33"/>
      <c r="C120" s="128" t="s">
        <v>354</v>
      </c>
      <c r="D120" s="128" t="s">
        <v>128</v>
      </c>
      <c r="E120" s="129" t="s">
        <v>1850</v>
      </c>
      <c r="F120" s="130" t="s">
        <v>1851</v>
      </c>
      <c r="G120" s="131" t="s">
        <v>1801</v>
      </c>
      <c r="H120" s="132">
        <v>18</v>
      </c>
      <c r="I120" s="133"/>
      <c r="J120" s="134">
        <f>ROUND(I120*H120,2)</f>
        <v>0</v>
      </c>
      <c r="K120" s="130" t="s">
        <v>19</v>
      </c>
      <c r="L120" s="33"/>
      <c r="M120" s="135" t="s">
        <v>19</v>
      </c>
      <c r="N120" s="136" t="s">
        <v>43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143</v>
      </c>
      <c r="AT120" s="139" t="s">
        <v>128</v>
      </c>
      <c r="AU120" s="139" t="s">
        <v>79</v>
      </c>
      <c r="AY120" s="18" t="s">
        <v>125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8" t="s">
        <v>79</v>
      </c>
      <c r="BK120" s="140">
        <f>ROUND(I120*H120,2)</f>
        <v>0</v>
      </c>
      <c r="BL120" s="18" t="s">
        <v>143</v>
      </c>
      <c r="BM120" s="139" t="s">
        <v>578</v>
      </c>
    </row>
    <row r="121" spans="2:65" s="1" customFormat="1" ht="16.5" customHeight="1">
      <c r="B121" s="33"/>
      <c r="C121" s="128" t="s">
        <v>363</v>
      </c>
      <c r="D121" s="128" t="s">
        <v>128</v>
      </c>
      <c r="E121" s="129" t="s">
        <v>1852</v>
      </c>
      <c r="F121" s="130" t="s">
        <v>1853</v>
      </c>
      <c r="G121" s="131" t="s">
        <v>1801</v>
      </c>
      <c r="H121" s="132">
        <v>2</v>
      </c>
      <c r="I121" s="133"/>
      <c r="J121" s="134">
        <f>ROUND(I121*H121,2)</f>
        <v>0</v>
      </c>
      <c r="K121" s="130" t="s">
        <v>19</v>
      </c>
      <c r="L121" s="33"/>
      <c r="M121" s="135" t="s">
        <v>19</v>
      </c>
      <c r="N121" s="136" t="s">
        <v>43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143</v>
      </c>
      <c r="AT121" s="139" t="s">
        <v>128</v>
      </c>
      <c r="AU121" s="139" t="s">
        <v>79</v>
      </c>
      <c r="AY121" s="18" t="s">
        <v>125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79</v>
      </c>
      <c r="BK121" s="140">
        <f>ROUND(I121*H121,2)</f>
        <v>0</v>
      </c>
      <c r="BL121" s="18" t="s">
        <v>143</v>
      </c>
      <c r="BM121" s="139" t="s">
        <v>589</v>
      </c>
    </row>
    <row r="122" spans="2:65" s="1" customFormat="1" ht="16.5" customHeight="1">
      <c r="B122" s="33"/>
      <c r="C122" s="128" t="s">
        <v>370</v>
      </c>
      <c r="D122" s="128" t="s">
        <v>128</v>
      </c>
      <c r="E122" s="129" t="s">
        <v>1854</v>
      </c>
      <c r="F122" s="130" t="s">
        <v>1855</v>
      </c>
      <c r="G122" s="131" t="s">
        <v>1801</v>
      </c>
      <c r="H122" s="132">
        <v>2</v>
      </c>
      <c r="I122" s="133"/>
      <c r="J122" s="134">
        <f>ROUND(I122*H122,2)</f>
        <v>0</v>
      </c>
      <c r="K122" s="130" t="s">
        <v>19</v>
      </c>
      <c r="L122" s="33"/>
      <c r="M122" s="135" t="s">
        <v>19</v>
      </c>
      <c r="N122" s="136" t="s">
        <v>43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143</v>
      </c>
      <c r="AT122" s="139" t="s">
        <v>128</v>
      </c>
      <c r="AU122" s="139" t="s">
        <v>79</v>
      </c>
      <c r="AY122" s="18" t="s">
        <v>125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8" t="s">
        <v>79</v>
      </c>
      <c r="BK122" s="140">
        <f>ROUND(I122*H122,2)</f>
        <v>0</v>
      </c>
      <c r="BL122" s="18" t="s">
        <v>143</v>
      </c>
      <c r="BM122" s="139" t="s">
        <v>600</v>
      </c>
    </row>
    <row r="123" spans="2:65" s="11" customFormat="1" ht="25.9" customHeight="1">
      <c r="B123" s="116"/>
      <c r="D123" s="117" t="s">
        <v>71</v>
      </c>
      <c r="E123" s="118" t="s">
        <v>1856</v>
      </c>
      <c r="F123" s="118" t="s">
        <v>1857</v>
      </c>
      <c r="I123" s="119"/>
      <c r="J123" s="120">
        <f>BK123</f>
        <v>0</v>
      </c>
      <c r="L123" s="116"/>
      <c r="M123" s="121"/>
      <c r="P123" s="122">
        <f>SUM(P124:P135)</f>
        <v>0</v>
      </c>
      <c r="R123" s="122">
        <f>SUM(R124:R135)</f>
        <v>0</v>
      </c>
      <c r="T123" s="123">
        <f>SUM(T124:T135)</f>
        <v>0</v>
      </c>
      <c r="AR123" s="117" t="s">
        <v>79</v>
      </c>
      <c r="AT123" s="124" t="s">
        <v>71</v>
      </c>
      <c r="AU123" s="124" t="s">
        <v>72</v>
      </c>
      <c r="AY123" s="117" t="s">
        <v>125</v>
      </c>
      <c r="BK123" s="125">
        <f>SUM(BK124:BK135)</f>
        <v>0</v>
      </c>
    </row>
    <row r="124" spans="2:65" s="1" customFormat="1" ht="16.5" customHeight="1">
      <c r="B124" s="33"/>
      <c r="C124" s="128" t="s">
        <v>385</v>
      </c>
      <c r="D124" s="128" t="s">
        <v>128</v>
      </c>
      <c r="E124" s="129" t="s">
        <v>1858</v>
      </c>
      <c r="F124" s="130" t="s">
        <v>1859</v>
      </c>
      <c r="G124" s="131" t="s">
        <v>1801</v>
      </c>
      <c r="H124" s="132">
        <v>1</v>
      </c>
      <c r="I124" s="133"/>
      <c r="J124" s="134">
        <f>ROUND(I124*H124,2)</f>
        <v>0</v>
      </c>
      <c r="K124" s="130" t="s">
        <v>19</v>
      </c>
      <c r="L124" s="33"/>
      <c r="M124" s="135" t="s">
        <v>19</v>
      </c>
      <c r="N124" s="136" t="s">
        <v>43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143</v>
      </c>
      <c r="AT124" s="139" t="s">
        <v>128</v>
      </c>
      <c r="AU124" s="139" t="s">
        <v>79</v>
      </c>
      <c r="AY124" s="18" t="s">
        <v>125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79</v>
      </c>
      <c r="BK124" s="140">
        <f>ROUND(I124*H124,2)</f>
        <v>0</v>
      </c>
      <c r="BL124" s="18" t="s">
        <v>143</v>
      </c>
      <c r="BM124" s="139" t="s">
        <v>615</v>
      </c>
    </row>
    <row r="125" spans="2:65" s="1" customFormat="1" ht="48.75">
      <c r="B125" s="33"/>
      <c r="D125" s="151" t="s">
        <v>519</v>
      </c>
      <c r="F125" s="188" t="s">
        <v>1860</v>
      </c>
      <c r="I125" s="148"/>
      <c r="L125" s="33"/>
      <c r="M125" s="149"/>
      <c r="T125" s="54"/>
      <c r="AT125" s="18" t="s">
        <v>519</v>
      </c>
      <c r="AU125" s="18" t="s">
        <v>79</v>
      </c>
    </row>
    <row r="126" spans="2:65" s="1" customFormat="1" ht="16.5" customHeight="1">
      <c r="B126" s="33"/>
      <c r="C126" s="128" t="s">
        <v>394</v>
      </c>
      <c r="D126" s="128" t="s">
        <v>128</v>
      </c>
      <c r="E126" s="129" t="s">
        <v>1861</v>
      </c>
      <c r="F126" s="130" t="s">
        <v>1862</v>
      </c>
      <c r="G126" s="131" t="s">
        <v>1801</v>
      </c>
      <c r="H126" s="132">
        <v>1</v>
      </c>
      <c r="I126" s="133"/>
      <c r="J126" s="134">
        <f t="shared" ref="J126:J131" si="20">ROUND(I126*H126,2)</f>
        <v>0</v>
      </c>
      <c r="K126" s="130" t="s">
        <v>19</v>
      </c>
      <c r="L126" s="33"/>
      <c r="M126" s="135" t="s">
        <v>19</v>
      </c>
      <c r="N126" s="136" t="s">
        <v>43</v>
      </c>
      <c r="P126" s="137">
        <f t="shared" ref="P126:P131" si="21">O126*H126</f>
        <v>0</v>
      </c>
      <c r="Q126" s="137">
        <v>0</v>
      </c>
      <c r="R126" s="137">
        <f t="shared" ref="R126:R131" si="22">Q126*H126</f>
        <v>0</v>
      </c>
      <c r="S126" s="137">
        <v>0</v>
      </c>
      <c r="T126" s="138">
        <f t="shared" ref="T126:T131" si="23">S126*H126</f>
        <v>0</v>
      </c>
      <c r="AR126" s="139" t="s">
        <v>143</v>
      </c>
      <c r="AT126" s="139" t="s">
        <v>128</v>
      </c>
      <c r="AU126" s="139" t="s">
        <v>79</v>
      </c>
      <c r="AY126" s="18" t="s">
        <v>125</v>
      </c>
      <c r="BE126" s="140">
        <f t="shared" ref="BE126:BE131" si="24">IF(N126="základní",J126,0)</f>
        <v>0</v>
      </c>
      <c r="BF126" s="140">
        <f t="shared" ref="BF126:BF131" si="25">IF(N126="snížená",J126,0)</f>
        <v>0</v>
      </c>
      <c r="BG126" s="140">
        <f t="shared" ref="BG126:BG131" si="26">IF(N126="zákl. přenesená",J126,0)</f>
        <v>0</v>
      </c>
      <c r="BH126" s="140">
        <f t="shared" ref="BH126:BH131" si="27">IF(N126="sníž. přenesená",J126,0)</f>
        <v>0</v>
      </c>
      <c r="BI126" s="140">
        <f t="shared" ref="BI126:BI131" si="28">IF(N126="nulová",J126,0)</f>
        <v>0</v>
      </c>
      <c r="BJ126" s="18" t="s">
        <v>79</v>
      </c>
      <c r="BK126" s="140">
        <f t="shared" ref="BK126:BK131" si="29">ROUND(I126*H126,2)</f>
        <v>0</v>
      </c>
      <c r="BL126" s="18" t="s">
        <v>143</v>
      </c>
      <c r="BM126" s="139" t="s">
        <v>626</v>
      </c>
    </row>
    <row r="127" spans="2:65" s="1" customFormat="1" ht="16.5" customHeight="1">
      <c r="B127" s="33"/>
      <c r="C127" s="128" t="s">
        <v>398</v>
      </c>
      <c r="D127" s="128" t="s">
        <v>128</v>
      </c>
      <c r="E127" s="129" t="s">
        <v>1863</v>
      </c>
      <c r="F127" s="130" t="s">
        <v>1864</v>
      </c>
      <c r="G127" s="131" t="s">
        <v>1801</v>
      </c>
      <c r="H127" s="132">
        <v>1</v>
      </c>
      <c r="I127" s="133"/>
      <c r="J127" s="134">
        <f t="shared" si="20"/>
        <v>0</v>
      </c>
      <c r="K127" s="130" t="s">
        <v>19</v>
      </c>
      <c r="L127" s="33"/>
      <c r="M127" s="135" t="s">
        <v>19</v>
      </c>
      <c r="N127" s="136" t="s">
        <v>43</v>
      </c>
      <c r="P127" s="137">
        <f t="shared" si="21"/>
        <v>0</v>
      </c>
      <c r="Q127" s="137">
        <v>0</v>
      </c>
      <c r="R127" s="137">
        <f t="shared" si="22"/>
        <v>0</v>
      </c>
      <c r="S127" s="137">
        <v>0</v>
      </c>
      <c r="T127" s="138">
        <f t="shared" si="23"/>
        <v>0</v>
      </c>
      <c r="AR127" s="139" t="s">
        <v>143</v>
      </c>
      <c r="AT127" s="139" t="s">
        <v>128</v>
      </c>
      <c r="AU127" s="139" t="s">
        <v>79</v>
      </c>
      <c r="AY127" s="18" t="s">
        <v>125</v>
      </c>
      <c r="BE127" s="140">
        <f t="shared" si="24"/>
        <v>0</v>
      </c>
      <c r="BF127" s="140">
        <f t="shared" si="25"/>
        <v>0</v>
      </c>
      <c r="BG127" s="140">
        <f t="shared" si="26"/>
        <v>0</v>
      </c>
      <c r="BH127" s="140">
        <f t="shared" si="27"/>
        <v>0</v>
      </c>
      <c r="BI127" s="140">
        <f t="shared" si="28"/>
        <v>0</v>
      </c>
      <c r="BJ127" s="18" t="s">
        <v>79</v>
      </c>
      <c r="BK127" s="140">
        <f t="shared" si="29"/>
        <v>0</v>
      </c>
      <c r="BL127" s="18" t="s">
        <v>143</v>
      </c>
      <c r="BM127" s="139" t="s">
        <v>632</v>
      </c>
    </row>
    <row r="128" spans="2:65" s="1" customFormat="1" ht="16.5" customHeight="1">
      <c r="B128" s="33"/>
      <c r="C128" s="128" t="s">
        <v>405</v>
      </c>
      <c r="D128" s="128" t="s">
        <v>128</v>
      </c>
      <c r="E128" s="129" t="s">
        <v>1865</v>
      </c>
      <c r="F128" s="130" t="s">
        <v>1866</v>
      </c>
      <c r="G128" s="131" t="s">
        <v>1801</v>
      </c>
      <c r="H128" s="132">
        <v>1</v>
      </c>
      <c r="I128" s="133"/>
      <c r="J128" s="134">
        <f t="shared" si="20"/>
        <v>0</v>
      </c>
      <c r="K128" s="130" t="s">
        <v>19</v>
      </c>
      <c r="L128" s="33"/>
      <c r="M128" s="135" t="s">
        <v>19</v>
      </c>
      <c r="N128" s="136" t="s">
        <v>43</v>
      </c>
      <c r="P128" s="137">
        <f t="shared" si="21"/>
        <v>0</v>
      </c>
      <c r="Q128" s="137">
        <v>0</v>
      </c>
      <c r="R128" s="137">
        <f t="shared" si="22"/>
        <v>0</v>
      </c>
      <c r="S128" s="137">
        <v>0</v>
      </c>
      <c r="T128" s="138">
        <f t="shared" si="23"/>
        <v>0</v>
      </c>
      <c r="AR128" s="139" t="s">
        <v>143</v>
      </c>
      <c r="AT128" s="139" t="s">
        <v>128</v>
      </c>
      <c r="AU128" s="139" t="s">
        <v>79</v>
      </c>
      <c r="AY128" s="18" t="s">
        <v>125</v>
      </c>
      <c r="BE128" s="140">
        <f t="shared" si="24"/>
        <v>0</v>
      </c>
      <c r="BF128" s="140">
        <f t="shared" si="25"/>
        <v>0</v>
      </c>
      <c r="BG128" s="140">
        <f t="shared" si="26"/>
        <v>0</v>
      </c>
      <c r="BH128" s="140">
        <f t="shared" si="27"/>
        <v>0</v>
      </c>
      <c r="BI128" s="140">
        <f t="shared" si="28"/>
        <v>0</v>
      </c>
      <c r="BJ128" s="18" t="s">
        <v>79</v>
      </c>
      <c r="BK128" s="140">
        <f t="shared" si="29"/>
        <v>0</v>
      </c>
      <c r="BL128" s="18" t="s">
        <v>143</v>
      </c>
      <c r="BM128" s="139" t="s">
        <v>648</v>
      </c>
    </row>
    <row r="129" spans="2:65" s="1" customFormat="1" ht="16.5" customHeight="1">
      <c r="B129" s="33"/>
      <c r="C129" s="128" t="s">
        <v>411</v>
      </c>
      <c r="D129" s="128" t="s">
        <v>128</v>
      </c>
      <c r="E129" s="129" t="s">
        <v>1867</v>
      </c>
      <c r="F129" s="130" t="s">
        <v>1868</v>
      </c>
      <c r="G129" s="131" t="s">
        <v>1801</v>
      </c>
      <c r="H129" s="132">
        <v>4</v>
      </c>
      <c r="I129" s="133"/>
      <c r="J129" s="134">
        <f t="shared" si="20"/>
        <v>0</v>
      </c>
      <c r="K129" s="130" t="s">
        <v>19</v>
      </c>
      <c r="L129" s="33"/>
      <c r="M129" s="135" t="s">
        <v>19</v>
      </c>
      <c r="N129" s="136" t="s">
        <v>43</v>
      </c>
      <c r="P129" s="137">
        <f t="shared" si="21"/>
        <v>0</v>
      </c>
      <c r="Q129" s="137">
        <v>0</v>
      </c>
      <c r="R129" s="137">
        <f t="shared" si="22"/>
        <v>0</v>
      </c>
      <c r="S129" s="137">
        <v>0</v>
      </c>
      <c r="T129" s="138">
        <f t="shared" si="23"/>
        <v>0</v>
      </c>
      <c r="AR129" s="139" t="s">
        <v>143</v>
      </c>
      <c r="AT129" s="139" t="s">
        <v>128</v>
      </c>
      <c r="AU129" s="139" t="s">
        <v>79</v>
      </c>
      <c r="AY129" s="18" t="s">
        <v>125</v>
      </c>
      <c r="BE129" s="140">
        <f t="shared" si="24"/>
        <v>0</v>
      </c>
      <c r="BF129" s="140">
        <f t="shared" si="25"/>
        <v>0</v>
      </c>
      <c r="BG129" s="140">
        <f t="shared" si="26"/>
        <v>0</v>
      </c>
      <c r="BH129" s="140">
        <f t="shared" si="27"/>
        <v>0</v>
      </c>
      <c r="BI129" s="140">
        <f t="shared" si="28"/>
        <v>0</v>
      </c>
      <c r="BJ129" s="18" t="s">
        <v>79</v>
      </c>
      <c r="BK129" s="140">
        <f t="shared" si="29"/>
        <v>0</v>
      </c>
      <c r="BL129" s="18" t="s">
        <v>143</v>
      </c>
      <c r="BM129" s="139" t="s">
        <v>663</v>
      </c>
    </row>
    <row r="130" spans="2:65" s="1" customFormat="1" ht="16.5" customHeight="1">
      <c r="B130" s="33"/>
      <c r="C130" s="128" t="s">
        <v>418</v>
      </c>
      <c r="D130" s="128" t="s">
        <v>128</v>
      </c>
      <c r="E130" s="129" t="s">
        <v>1869</v>
      </c>
      <c r="F130" s="130" t="s">
        <v>1870</v>
      </c>
      <c r="G130" s="131" t="s">
        <v>1801</v>
      </c>
      <c r="H130" s="132">
        <v>2</v>
      </c>
      <c r="I130" s="133"/>
      <c r="J130" s="134">
        <f t="shared" si="20"/>
        <v>0</v>
      </c>
      <c r="K130" s="130" t="s">
        <v>19</v>
      </c>
      <c r="L130" s="33"/>
      <c r="M130" s="135" t="s">
        <v>19</v>
      </c>
      <c r="N130" s="136" t="s">
        <v>43</v>
      </c>
      <c r="P130" s="137">
        <f t="shared" si="21"/>
        <v>0</v>
      </c>
      <c r="Q130" s="137">
        <v>0</v>
      </c>
      <c r="R130" s="137">
        <f t="shared" si="22"/>
        <v>0</v>
      </c>
      <c r="S130" s="137">
        <v>0</v>
      </c>
      <c r="T130" s="138">
        <f t="shared" si="23"/>
        <v>0</v>
      </c>
      <c r="AR130" s="139" t="s">
        <v>143</v>
      </c>
      <c r="AT130" s="139" t="s">
        <v>128</v>
      </c>
      <c r="AU130" s="139" t="s">
        <v>79</v>
      </c>
      <c r="AY130" s="18" t="s">
        <v>125</v>
      </c>
      <c r="BE130" s="140">
        <f t="shared" si="24"/>
        <v>0</v>
      </c>
      <c r="BF130" s="140">
        <f t="shared" si="25"/>
        <v>0</v>
      </c>
      <c r="BG130" s="140">
        <f t="shared" si="26"/>
        <v>0</v>
      </c>
      <c r="BH130" s="140">
        <f t="shared" si="27"/>
        <v>0</v>
      </c>
      <c r="BI130" s="140">
        <f t="shared" si="28"/>
        <v>0</v>
      </c>
      <c r="BJ130" s="18" t="s">
        <v>79</v>
      </c>
      <c r="BK130" s="140">
        <f t="shared" si="29"/>
        <v>0</v>
      </c>
      <c r="BL130" s="18" t="s">
        <v>143</v>
      </c>
      <c r="BM130" s="139" t="s">
        <v>673</v>
      </c>
    </row>
    <row r="131" spans="2:65" s="1" customFormat="1" ht="16.5" customHeight="1">
      <c r="B131" s="33"/>
      <c r="C131" s="128" t="s">
        <v>425</v>
      </c>
      <c r="D131" s="128" t="s">
        <v>128</v>
      </c>
      <c r="E131" s="129" t="s">
        <v>1840</v>
      </c>
      <c r="F131" s="130" t="s">
        <v>1841</v>
      </c>
      <c r="G131" s="131" t="s">
        <v>1837</v>
      </c>
      <c r="H131" s="132">
        <v>12</v>
      </c>
      <c r="I131" s="133"/>
      <c r="J131" s="134">
        <f t="shared" si="20"/>
        <v>0</v>
      </c>
      <c r="K131" s="130" t="s">
        <v>19</v>
      </c>
      <c r="L131" s="33"/>
      <c r="M131" s="135" t="s">
        <v>19</v>
      </c>
      <c r="N131" s="136" t="s">
        <v>43</v>
      </c>
      <c r="P131" s="137">
        <f t="shared" si="21"/>
        <v>0</v>
      </c>
      <c r="Q131" s="137">
        <v>0</v>
      </c>
      <c r="R131" s="137">
        <f t="shared" si="22"/>
        <v>0</v>
      </c>
      <c r="S131" s="137">
        <v>0</v>
      </c>
      <c r="T131" s="138">
        <f t="shared" si="23"/>
        <v>0</v>
      </c>
      <c r="AR131" s="139" t="s">
        <v>143</v>
      </c>
      <c r="AT131" s="139" t="s">
        <v>128</v>
      </c>
      <c r="AU131" s="139" t="s">
        <v>79</v>
      </c>
      <c r="AY131" s="18" t="s">
        <v>125</v>
      </c>
      <c r="BE131" s="140">
        <f t="shared" si="24"/>
        <v>0</v>
      </c>
      <c r="BF131" s="140">
        <f t="shared" si="25"/>
        <v>0</v>
      </c>
      <c r="BG131" s="140">
        <f t="shared" si="26"/>
        <v>0</v>
      </c>
      <c r="BH131" s="140">
        <f t="shared" si="27"/>
        <v>0</v>
      </c>
      <c r="BI131" s="140">
        <f t="shared" si="28"/>
        <v>0</v>
      </c>
      <c r="BJ131" s="18" t="s">
        <v>79</v>
      </c>
      <c r="BK131" s="140">
        <f t="shared" si="29"/>
        <v>0</v>
      </c>
      <c r="BL131" s="18" t="s">
        <v>143</v>
      </c>
      <c r="BM131" s="139" t="s">
        <v>691</v>
      </c>
    </row>
    <row r="132" spans="2:65" s="1" customFormat="1" ht="19.5">
      <c r="B132" s="33"/>
      <c r="D132" s="151" t="s">
        <v>519</v>
      </c>
      <c r="F132" s="188" t="s">
        <v>1834</v>
      </c>
      <c r="I132" s="148"/>
      <c r="L132" s="33"/>
      <c r="M132" s="149"/>
      <c r="T132" s="54"/>
      <c r="AT132" s="18" t="s">
        <v>519</v>
      </c>
      <c r="AU132" s="18" t="s">
        <v>79</v>
      </c>
    </row>
    <row r="133" spans="2:65" s="1" customFormat="1" ht="16.5" customHeight="1">
      <c r="B133" s="33"/>
      <c r="C133" s="128" t="s">
        <v>437</v>
      </c>
      <c r="D133" s="128" t="s">
        <v>128</v>
      </c>
      <c r="E133" s="129" t="s">
        <v>1842</v>
      </c>
      <c r="F133" s="130" t="s">
        <v>1843</v>
      </c>
      <c r="G133" s="131" t="s">
        <v>1837</v>
      </c>
      <c r="H133" s="132">
        <v>6</v>
      </c>
      <c r="I133" s="133"/>
      <c r="J133" s="134">
        <f>ROUND(I133*H133,2)</f>
        <v>0</v>
      </c>
      <c r="K133" s="130" t="s">
        <v>19</v>
      </c>
      <c r="L133" s="33"/>
      <c r="M133" s="135" t="s">
        <v>19</v>
      </c>
      <c r="N133" s="136" t="s">
        <v>43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143</v>
      </c>
      <c r="AT133" s="139" t="s">
        <v>128</v>
      </c>
      <c r="AU133" s="139" t="s">
        <v>79</v>
      </c>
      <c r="AY133" s="18" t="s">
        <v>125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8" t="s">
        <v>79</v>
      </c>
      <c r="BK133" s="140">
        <f>ROUND(I133*H133,2)</f>
        <v>0</v>
      </c>
      <c r="BL133" s="18" t="s">
        <v>143</v>
      </c>
      <c r="BM133" s="139" t="s">
        <v>708</v>
      </c>
    </row>
    <row r="134" spans="2:65" s="1" customFormat="1" ht="19.5">
      <c r="B134" s="33"/>
      <c r="D134" s="151" t="s">
        <v>519</v>
      </c>
      <c r="F134" s="188" t="s">
        <v>1834</v>
      </c>
      <c r="I134" s="148"/>
      <c r="L134" s="33"/>
      <c r="M134" s="149"/>
      <c r="T134" s="54"/>
      <c r="AT134" s="18" t="s">
        <v>519</v>
      </c>
      <c r="AU134" s="18" t="s">
        <v>79</v>
      </c>
    </row>
    <row r="135" spans="2:65" s="1" customFormat="1" ht="16.5" customHeight="1">
      <c r="B135" s="33"/>
      <c r="C135" s="128" t="s">
        <v>450</v>
      </c>
      <c r="D135" s="128" t="s">
        <v>128</v>
      </c>
      <c r="E135" s="129" t="s">
        <v>1852</v>
      </c>
      <c r="F135" s="130" t="s">
        <v>1853</v>
      </c>
      <c r="G135" s="131" t="s">
        <v>1801</v>
      </c>
      <c r="H135" s="132">
        <v>4</v>
      </c>
      <c r="I135" s="133"/>
      <c r="J135" s="134">
        <f>ROUND(I135*H135,2)</f>
        <v>0</v>
      </c>
      <c r="K135" s="130" t="s">
        <v>19</v>
      </c>
      <c r="L135" s="33"/>
      <c r="M135" s="135" t="s">
        <v>19</v>
      </c>
      <c r="N135" s="136" t="s">
        <v>43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143</v>
      </c>
      <c r="AT135" s="139" t="s">
        <v>128</v>
      </c>
      <c r="AU135" s="139" t="s">
        <v>79</v>
      </c>
      <c r="AY135" s="18" t="s">
        <v>125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8" t="s">
        <v>79</v>
      </c>
      <c r="BK135" s="140">
        <f>ROUND(I135*H135,2)</f>
        <v>0</v>
      </c>
      <c r="BL135" s="18" t="s">
        <v>143</v>
      </c>
      <c r="BM135" s="139" t="s">
        <v>719</v>
      </c>
    </row>
    <row r="136" spans="2:65" s="11" customFormat="1" ht="25.9" customHeight="1">
      <c r="B136" s="116"/>
      <c r="D136" s="117" t="s">
        <v>71</v>
      </c>
      <c r="E136" s="118" t="s">
        <v>1871</v>
      </c>
      <c r="F136" s="118" t="s">
        <v>1872</v>
      </c>
      <c r="I136" s="119"/>
      <c r="J136" s="120">
        <f>BK136</f>
        <v>0</v>
      </c>
      <c r="L136" s="116"/>
      <c r="M136" s="121"/>
      <c r="P136" s="122">
        <f>SUM(P137:P148)</f>
        <v>0</v>
      </c>
      <c r="R136" s="122">
        <f>SUM(R137:R148)</f>
        <v>0</v>
      </c>
      <c r="T136" s="123">
        <f>SUM(T137:T148)</f>
        <v>0</v>
      </c>
      <c r="AR136" s="117" t="s">
        <v>79</v>
      </c>
      <c r="AT136" s="124" t="s">
        <v>71</v>
      </c>
      <c r="AU136" s="124" t="s">
        <v>72</v>
      </c>
      <c r="AY136" s="117" t="s">
        <v>125</v>
      </c>
      <c r="BK136" s="125">
        <f>SUM(BK137:BK148)</f>
        <v>0</v>
      </c>
    </row>
    <row r="137" spans="2:65" s="1" customFormat="1" ht="16.5" customHeight="1">
      <c r="B137" s="33"/>
      <c r="C137" s="128" t="s">
        <v>458</v>
      </c>
      <c r="D137" s="128" t="s">
        <v>128</v>
      </c>
      <c r="E137" s="129" t="s">
        <v>1858</v>
      </c>
      <c r="F137" s="130" t="s">
        <v>1859</v>
      </c>
      <c r="G137" s="131" t="s">
        <v>1801</v>
      </c>
      <c r="H137" s="132">
        <v>1</v>
      </c>
      <c r="I137" s="133"/>
      <c r="J137" s="134">
        <f>ROUND(I137*H137,2)</f>
        <v>0</v>
      </c>
      <c r="K137" s="130" t="s">
        <v>19</v>
      </c>
      <c r="L137" s="33"/>
      <c r="M137" s="135" t="s">
        <v>19</v>
      </c>
      <c r="N137" s="136" t="s">
        <v>43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143</v>
      </c>
      <c r="AT137" s="139" t="s">
        <v>128</v>
      </c>
      <c r="AU137" s="139" t="s">
        <v>79</v>
      </c>
      <c r="AY137" s="18" t="s">
        <v>125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8" t="s">
        <v>79</v>
      </c>
      <c r="BK137" s="140">
        <f>ROUND(I137*H137,2)</f>
        <v>0</v>
      </c>
      <c r="BL137" s="18" t="s">
        <v>143</v>
      </c>
      <c r="BM137" s="139" t="s">
        <v>733</v>
      </c>
    </row>
    <row r="138" spans="2:65" s="1" customFormat="1" ht="48.75">
      <c r="B138" s="33"/>
      <c r="D138" s="151" t="s">
        <v>519</v>
      </c>
      <c r="F138" s="188" t="s">
        <v>1860</v>
      </c>
      <c r="I138" s="148"/>
      <c r="L138" s="33"/>
      <c r="M138" s="149"/>
      <c r="T138" s="54"/>
      <c r="AT138" s="18" t="s">
        <v>519</v>
      </c>
      <c r="AU138" s="18" t="s">
        <v>79</v>
      </c>
    </row>
    <row r="139" spans="2:65" s="1" customFormat="1" ht="16.5" customHeight="1">
      <c r="B139" s="33"/>
      <c r="C139" s="128" t="s">
        <v>463</v>
      </c>
      <c r="D139" s="128" t="s">
        <v>128</v>
      </c>
      <c r="E139" s="129" t="s">
        <v>1861</v>
      </c>
      <c r="F139" s="130" t="s">
        <v>1862</v>
      </c>
      <c r="G139" s="131" t="s">
        <v>1801</v>
      </c>
      <c r="H139" s="132">
        <v>1</v>
      </c>
      <c r="I139" s="133"/>
      <c r="J139" s="134">
        <f t="shared" ref="J139:J144" si="30">ROUND(I139*H139,2)</f>
        <v>0</v>
      </c>
      <c r="K139" s="130" t="s">
        <v>19</v>
      </c>
      <c r="L139" s="33"/>
      <c r="M139" s="135" t="s">
        <v>19</v>
      </c>
      <c r="N139" s="136" t="s">
        <v>43</v>
      </c>
      <c r="P139" s="137">
        <f t="shared" ref="P139:P144" si="31">O139*H139</f>
        <v>0</v>
      </c>
      <c r="Q139" s="137">
        <v>0</v>
      </c>
      <c r="R139" s="137">
        <f t="shared" ref="R139:R144" si="32">Q139*H139</f>
        <v>0</v>
      </c>
      <c r="S139" s="137">
        <v>0</v>
      </c>
      <c r="T139" s="138">
        <f t="shared" ref="T139:T144" si="33">S139*H139</f>
        <v>0</v>
      </c>
      <c r="AR139" s="139" t="s">
        <v>143</v>
      </c>
      <c r="AT139" s="139" t="s">
        <v>128</v>
      </c>
      <c r="AU139" s="139" t="s">
        <v>79</v>
      </c>
      <c r="AY139" s="18" t="s">
        <v>125</v>
      </c>
      <c r="BE139" s="140">
        <f t="shared" ref="BE139:BE144" si="34">IF(N139="základní",J139,0)</f>
        <v>0</v>
      </c>
      <c r="BF139" s="140">
        <f t="shared" ref="BF139:BF144" si="35">IF(N139="snížená",J139,0)</f>
        <v>0</v>
      </c>
      <c r="BG139" s="140">
        <f t="shared" ref="BG139:BG144" si="36">IF(N139="zákl. přenesená",J139,0)</f>
        <v>0</v>
      </c>
      <c r="BH139" s="140">
        <f t="shared" ref="BH139:BH144" si="37">IF(N139="sníž. přenesená",J139,0)</f>
        <v>0</v>
      </c>
      <c r="BI139" s="140">
        <f t="shared" ref="BI139:BI144" si="38">IF(N139="nulová",J139,0)</f>
        <v>0</v>
      </c>
      <c r="BJ139" s="18" t="s">
        <v>79</v>
      </c>
      <c r="BK139" s="140">
        <f t="shared" ref="BK139:BK144" si="39">ROUND(I139*H139,2)</f>
        <v>0</v>
      </c>
      <c r="BL139" s="18" t="s">
        <v>143</v>
      </c>
      <c r="BM139" s="139" t="s">
        <v>741</v>
      </c>
    </row>
    <row r="140" spans="2:65" s="1" customFormat="1" ht="16.5" customHeight="1">
      <c r="B140" s="33"/>
      <c r="C140" s="128" t="s">
        <v>469</v>
      </c>
      <c r="D140" s="128" t="s">
        <v>128</v>
      </c>
      <c r="E140" s="129" t="s">
        <v>1863</v>
      </c>
      <c r="F140" s="130" t="s">
        <v>1864</v>
      </c>
      <c r="G140" s="131" t="s">
        <v>1801</v>
      </c>
      <c r="H140" s="132">
        <v>1</v>
      </c>
      <c r="I140" s="133"/>
      <c r="J140" s="134">
        <f t="shared" si="30"/>
        <v>0</v>
      </c>
      <c r="K140" s="130" t="s">
        <v>19</v>
      </c>
      <c r="L140" s="33"/>
      <c r="M140" s="135" t="s">
        <v>19</v>
      </c>
      <c r="N140" s="136" t="s">
        <v>43</v>
      </c>
      <c r="P140" s="137">
        <f t="shared" si="31"/>
        <v>0</v>
      </c>
      <c r="Q140" s="137">
        <v>0</v>
      </c>
      <c r="R140" s="137">
        <f t="shared" si="32"/>
        <v>0</v>
      </c>
      <c r="S140" s="137">
        <v>0</v>
      </c>
      <c r="T140" s="138">
        <f t="shared" si="33"/>
        <v>0</v>
      </c>
      <c r="AR140" s="139" t="s">
        <v>143</v>
      </c>
      <c r="AT140" s="139" t="s">
        <v>128</v>
      </c>
      <c r="AU140" s="139" t="s">
        <v>79</v>
      </c>
      <c r="AY140" s="18" t="s">
        <v>125</v>
      </c>
      <c r="BE140" s="140">
        <f t="shared" si="34"/>
        <v>0</v>
      </c>
      <c r="BF140" s="140">
        <f t="shared" si="35"/>
        <v>0</v>
      </c>
      <c r="BG140" s="140">
        <f t="shared" si="36"/>
        <v>0</v>
      </c>
      <c r="BH140" s="140">
        <f t="shared" si="37"/>
        <v>0</v>
      </c>
      <c r="BI140" s="140">
        <f t="shared" si="38"/>
        <v>0</v>
      </c>
      <c r="BJ140" s="18" t="s">
        <v>79</v>
      </c>
      <c r="BK140" s="140">
        <f t="shared" si="39"/>
        <v>0</v>
      </c>
      <c r="BL140" s="18" t="s">
        <v>143</v>
      </c>
      <c r="BM140" s="139" t="s">
        <v>754</v>
      </c>
    </row>
    <row r="141" spans="2:65" s="1" customFormat="1" ht="16.5" customHeight="1">
      <c r="B141" s="33"/>
      <c r="C141" s="128" t="s">
        <v>475</v>
      </c>
      <c r="D141" s="128" t="s">
        <v>128</v>
      </c>
      <c r="E141" s="129" t="s">
        <v>1865</v>
      </c>
      <c r="F141" s="130" t="s">
        <v>1866</v>
      </c>
      <c r="G141" s="131" t="s">
        <v>1801</v>
      </c>
      <c r="H141" s="132">
        <v>1</v>
      </c>
      <c r="I141" s="133"/>
      <c r="J141" s="134">
        <f t="shared" si="30"/>
        <v>0</v>
      </c>
      <c r="K141" s="130" t="s">
        <v>19</v>
      </c>
      <c r="L141" s="33"/>
      <c r="M141" s="135" t="s">
        <v>19</v>
      </c>
      <c r="N141" s="136" t="s">
        <v>43</v>
      </c>
      <c r="P141" s="137">
        <f t="shared" si="31"/>
        <v>0</v>
      </c>
      <c r="Q141" s="137">
        <v>0</v>
      </c>
      <c r="R141" s="137">
        <f t="shared" si="32"/>
        <v>0</v>
      </c>
      <c r="S141" s="137">
        <v>0</v>
      </c>
      <c r="T141" s="138">
        <f t="shared" si="33"/>
        <v>0</v>
      </c>
      <c r="AR141" s="139" t="s">
        <v>143</v>
      </c>
      <c r="AT141" s="139" t="s">
        <v>128</v>
      </c>
      <c r="AU141" s="139" t="s">
        <v>79</v>
      </c>
      <c r="AY141" s="18" t="s">
        <v>125</v>
      </c>
      <c r="BE141" s="140">
        <f t="shared" si="34"/>
        <v>0</v>
      </c>
      <c r="BF141" s="140">
        <f t="shared" si="35"/>
        <v>0</v>
      </c>
      <c r="BG141" s="140">
        <f t="shared" si="36"/>
        <v>0</v>
      </c>
      <c r="BH141" s="140">
        <f t="shared" si="37"/>
        <v>0</v>
      </c>
      <c r="BI141" s="140">
        <f t="shared" si="38"/>
        <v>0</v>
      </c>
      <c r="BJ141" s="18" t="s">
        <v>79</v>
      </c>
      <c r="BK141" s="140">
        <f t="shared" si="39"/>
        <v>0</v>
      </c>
      <c r="BL141" s="18" t="s">
        <v>143</v>
      </c>
      <c r="BM141" s="139" t="s">
        <v>769</v>
      </c>
    </row>
    <row r="142" spans="2:65" s="1" customFormat="1" ht="16.5" customHeight="1">
      <c r="B142" s="33"/>
      <c r="C142" s="128" t="s">
        <v>504</v>
      </c>
      <c r="D142" s="128" t="s">
        <v>128</v>
      </c>
      <c r="E142" s="129" t="s">
        <v>1867</v>
      </c>
      <c r="F142" s="130" t="s">
        <v>1868</v>
      </c>
      <c r="G142" s="131" t="s">
        <v>1801</v>
      </c>
      <c r="H142" s="132">
        <v>4</v>
      </c>
      <c r="I142" s="133"/>
      <c r="J142" s="134">
        <f t="shared" si="30"/>
        <v>0</v>
      </c>
      <c r="K142" s="130" t="s">
        <v>19</v>
      </c>
      <c r="L142" s="33"/>
      <c r="M142" s="135" t="s">
        <v>19</v>
      </c>
      <c r="N142" s="136" t="s">
        <v>43</v>
      </c>
      <c r="P142" s="137">
        <f t="shared" si="31"/>
        <v>0</v>
      </c>
      <c r="Q142" s="137">
        <v>0</v>
      </c>
      <c r="R142" s="137">
        <f t="shared" si="32"/>
        <v>0</v>
      </c>
      <c r="S142" s="137">
        <v>0</v>
      </c>
      <c r="T142" s="138">
        <f t="shared" si="33"/>
        <v>0</v>
      </c>
      <c r="AR142" s="139" t="s">
        <v>143</v>
      </c>
      <c r="AT142" s="139" t="s">
        <v>128</v>
      </c>
      <c r="AU142" s="139" t="s">
        <v>79</v>
      </c>
      <c r="AY142" s="18" t="s">
        <v>125</v>
      </c>
      <c r="BE142" s="140">
        <f t="shared" si="34"/>
        <v>0</v>
      </c>
      <c r="BF142" s="140">
        <f t="shared" si="35"/>
        <v>0</v>
      </c>
      <c r="BG142" s="140">
        <f t="shared" si="36"/>
        <v>0</v>
      </c>
      <c r="BH142" s="140">
        <f t="shared" si="37"/>
        <v>0</v>
      </c>
      <c r="BI142" s="140">
        <f t="shared" si="38"/>
        <v>0</v>
      </c>
      <c r="BJ142" s="18" t="s">
        <v>79</v>
      </c>
      <c r="BK142" s="140">
        <f t="shared" si="39"/>
        <v>0</v>
      </c>
      <c r="BL142" s="18" t="s">
        <v>143</v>
      </c>
      <c r="BM142" s="139" t="s">
        <v>782</v>
      </c>
    </row>
    <row r="143" spans="2:65" s="1" customFormat="1" ht="16.5" customHeight="1">
      <c r="B143" s="33"/>
      <c r="C143" s="128" t="s">
        <v>509</v>
      </c>
      <c r="D143" s="128" t="s">
        <v>128</v>
      </c>
      <c r="E143" s="129" t="s">
        <v>1869</v>
      </c>
      <c r="F143" s="130" t="s">
        <v>1870</v>
      </c>
      <c r="G143" s="131" t="s">
        <v>1801</v>
      </c>
      <c r="H143" s="132">
        <v>2</v>
      </c>
      <c r="I143" s="133"/>
      <c r="J143" s="134">
        <f t="shared" si="30"/>
        <v>0</v>
      </c>
      <c r="K143" s="130" t="s">
        <v>19</v>
      </c>
      <c r="L143" s="33"/>
      <c r="M143" s="135" t="s">
        <v>19</v>
      </c>
      <c r="N143" s="136" t="s">
        <v>43</v>
      </c>
      <c r="P143" s="137">
        <f t="shared" si="31"/>
        <v>0</v>
      </c>
      <c r="Q143" s="137">
        <v>0</v>
      </c>
      <c r="R143" s="137">
        <f t="shared" si="32"/>
        <v>0</v>
      </c>
      <c r="S143" s="137">
        <v>0</v>
      </c>
      <c r="T143" s="138">
        <f t="shared" si="33"/>
        <v>0</v>
      </c>
      <c r="AR143" s="139" t="s">
        <v>143</v>
      </c>
      <c r="AT143" s="139" t="s">
        <v>128</v>
      </c>
      <c r="AU143" s="139" t="s">
        <v>79</v>
      </c>
      <c r="AY143" s="18" t="s">
        <v>125</v>
      </c>
      <c r="BE143" s="140">
        <f t="shared" si="34"/>
        <v>0</v>
      </c>
      <c r="BF143" s="140">
        <f t="shared" si="35"/>
        <v>0</v>
      </c>
      <c r="BG143" s="140">
        <f t="shared" si="36"/>
        <v>0</v>
      </c>
      <c r="BH143" s="140">
        <f t="shared" si="37"/>
        <v>0</v>
      </c>
      <c r="BI143" s="140">
        <f t="shared" si="38"/>
        <v>0</v>
      </c>
      <c r="BJ143" s="18" t="s">
        <v>79</v>
      </c>
      <c r="BK143" s="140">
        <f t="shared" si="39"/>
        <v>0</v>
      </c>
      <c r="BL143" s="18" t="s">
        <v>143</v>
      </c>
      <c r="BM143" s="139" t="s">
        <v>794</v>
      </c>
    </row>
    <row r="144" spans="2:65" s="1" customFormat="1" ht="16.5" customHeight="1">
      <c r="B144" s="33"/>
      <c r="C144" s="128" t="s">
        <v>514</v>
      </c>
      <c r="D144" s="128" t="s">
        <v>128</v>
      </c>
      <c r="E144" s="129" t="s">
        <v>1840</v>
      </c>
      <c r="F144" s="130" t="s">
        <v>1841</v>
      </c>
      <c r="G144" s="131" t="s">
        <v>1837</v>
      </c>
      <c r="H144" s="132">
        <v>12</v>
      </c>
      <c r="I144" s="133"/>
      <c r="J144" s="134">
        <f t="shared" si="30"/>
        <v>0</v>
      </c>
      <c r="K144" s="130" t="s">
        <v>19</v>
      </c>
      <c r="L144" s="33"/>
      <c r="M144" s="135" t="s">
        <v>19</v>
      </c>
      <c r="N144" s="136" t="s">
        <v>43</v>
      </c>
      <c r="P144" s="137">
        <f t="shared" si="31"/>
        <v>0</v>
      </c>
      <c r="Q144" s="137">
        <v>0</v>
      </c>
      <c r="R144" s="137">
        <f t="shared" si="32"/>
        <v>0</v>
      </c>
      <c r="S144" s="137">
        <v>0</v>
      </c>
      <c r="T144" s="138">
        <f t="shared" si="33"/>
        <v>0</v>
      </c>
      <c r="AR144" s="139" t="s">
        <v>143</v>
      </c>
      <c r="AT144" s="139" t="s">
        <v>128</v>
      </c>
      <c r="AU144" s="139" t="s">
        <v>79</v>
      </c>
      <c r="AY144" s="18" t="s">
        <v>125</v>
      </c>
      <c r="BE144" s="140">
        <f t="shared" si="34"/>
        <v>0</v>
      </c>
      <c r="BF144" s="140">
        <f t="shared" si="35"/>
        <v>0</v>
      </c>
      <c r="BG144" s="140">
        <f t="shared" si="36"/>
        <v>0</v>
      </c>
      <c r="BH144" s="140">
        <f t="shared" si="37"/>
        <v>0</v>
      </c>
      <c r="BI144" s="140">
        <f t="shared" si="38"/>
        <v>0</v>
      </c>
      <c r="BJ144" s="18" t="s">
        <v>79</v>
      </c>
      <c r="BK144" s="140">
        <f t="shared" si="39"/>
        <v>0</v>
      </c>
      <c r="BL144" s="18" t="s">
        <v>143</v>
      </c>
      <c r="BM144" s="139" t="s">
        <v>805</v>
      </c>
    </row>
    <row r="145" spans="2:65" s="1" customFormat="1" ht="19.5">
      <c r="B145" s="33"/>
      <c r="D145" s="151" t="s">
        <v>519</v>
      </c>
      <c r="F145" s="188" t="s">
        <v>1834</v>
      </c>
      <c r="I145" s="148"/>
      <c r="L145" s="33"/>
      <c r="M145" s="149"/>
      <c r="T145" s="54"/>
      <c r="AT145" s="18" t="s">
        <v>519</v>
      </c>
      <c r="AU145" s="18" t="s">
        <v>79</v>
      </c>
    </row>
    <row r="146" spans="2:65" s="1" customFormat="1" ht="16.5" customHeight="1">
      <c r="B146" s="33"/>
      <c r="C146" s="128" t="s">
        <v>529</v>
      </c>
      <c r="D146" s="128" t="s">
        <v>128</v>
      </c>
      <c r="E146" s="129" t="s">
        <v>1842</v>
      </c>
      <c r="F146" s="130" t="s">
        <v>1843</v>
      </c>
      <c r="G146" s="131" t="s">
        <v>1837</v>
      </c>
      <c r="H146" s="132">
        <v>6</v>
      </c>
      <c r="I146" s="133"/>
      <c r="J146" s="134">
        <f>ROUND(I146*H146,2)</f>
        <v>0</v>
      </c>
      <c r="K146" s="130" t="s">
        <v>19</v>
      </c>
      <c r="L146" s="33"/>
      <c r="M146" s="135" t="s">
        <v>19</v>
      </c>
      <c r="N146" s="136" t="s">
        <v>43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143</v>
      </c>
      <c r="AT146" s="139" t="s">
        <v>128</v>
      </c>
      <c r="AU146" s="139" t="s">
        <v>79</v>
      </c>
      <c r="AY146" s="18" t="s">
        <v>125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8" t="s">
        <v>79</v>
      </c>
      <c r="BK146" s="140">
        <f>ROUND(I146*H146,2)</f>
        <v>0</v>
      </c>
      <c r="BL146" s="18" t="s">
        <v>143</v>
      </c>
      <c r="BM146" s="139" t="s">
        <v>817</v>
      </c>
    </row>
    <row r="147" spans="2:65" s="1" customFormat="1" ht="19.5">
      <c r="B147" s="33"/>
      <c r="D147" s="151" t="s">
        <v>519</v>
      </c>
      <c r="F147" s="188" t="s">
        <v>1834</v>
      </c>
      <c r="I147" s="148"/>
      <c r="L147" s="33"/>
      <c r="M147" s="149"/>
      <c r="T147" s="54"/>
      <c r="AT147" s="18" t="s">
        <v>519</v>
      </c>
      <c r="AU147" s="18" t="s">
        <v>79</v>
      </c>
    </row>
    <row r="148" spans="2:65" s="1" customFormat="1" ht="16.5" customHeight="1">
      <c r="B148" s="33"/>
      <c r="C148" s="128" t="s">
        <v>534</v>
      </c>
      <c r="D148" s="128" t="s">
        <v>128</v>
      </c>
      <c r="E148" s="129" t="s">
        <v>1852</v>
      </c>
      <c r="F148" s="130" t="s">
        <v>1853</v>
      </c>
      <c r="G148" s="131" t="s">
        <v>1801</v>
      </c>
      <c r="H148" s="132">
        <v>4</v>
      </c>
      <c r="I148" s="133"/>
      <c r="J148" s="134">
        <f>ROUND(I148*H148,2)</f>
        <v>0</v>
      </c>
      <c r="K148" s="130" t="s">
        <v>19</v>
      </c>
      <c r="L148" s="33"/>
      <c r="M148" s="135" t="s">
        <v>19</v>
      </c>
      <c r="N148" s="136" t="s">
        <v>43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143</v>
      </c>
      <c r="AT148" s="139" t="s">
        <v>128</v>
      </c>
      <c r="AU148" s="139" t="s">
        <v>79</v>
      </c>
      <c r="AY148" s="18" t="s">
        <v>125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8" t="s">
        <v>79</v>
      </c>
      <c r="BK148" s="140">
        <f>ROUND(I148*H148,2)</f>
        <v>0</v>
      </c>
      <c r="BL148" s="18" t="s">
        <v>143</v>
      </c>
      <c r="BM148" s="139" t="s">
        <v>834</v>
      </c>
    </row>
    <row r="149" spans="2:65" s="11" customFormat="1" ht="25.9" customHeight="1">
      <c r="B149" s="116"/>
      <c r="D149" s="117" t="s">
        <v>71</v>
      </c>
      <c r="E149" s="118" t="s">
        <v>1873</v>
      </c>
      <c r="F149" s="118" t="s">
        <v>1874</v>
      </c>
      <c r="I149" s="119"/>
      <c r="J149" s="120">
        <f>BK149</f>
        <v>0</v>
      </c>
      <c r="L149" s="116"/>
      <c r="M149" s="121"/>
      <c r="P149" s="122">
        <f>SUM(P150:P165)</f>
        <v>0</v>
      </c>
      <c r="R149" s="122">
        <f>SUM(R150:R165)</f>
        <v>0</v>
      </c>
      <c r="T149" s="123">
        <f>SUM(T150:T165)</f>
        <v>0</v>
      </c>
      <c r="AR149" s="117" t="s">
        <v>79</v>
      </c>
      <c r="AT149" s="124" t="s">
        <v>71</v>
      </c>
      <c r="AU149" s="124" t="s">
        <v>72</v>
      </c>
      <c r="AY149" s="117" t="s">
        <v>125</v>
      </c>
      <c r="BK149" s="125">
        <f>SUM(BK150:BK165)</f>
        <v>0</v>
      </c>
    </row>
    <row r="150" spans="2:65" s="1" customFormat="1" ht="16.5" customHeight="1">
      <c r="B150" s="33"/>
      <c r="C150" s="128" t="s">
        <v>539</v>
      </c>
      <c r="D150" s="128" t="s">
        <v>128</v>
      </c>
      <c r="E150" s="129" t="s">
        <v>1875</v>
      </c>
      <c r="F150" s="130" t="s">
        <v>1876</v>
      </c>
      <c r="G150" s="131" t="s">
        <v>1801</v>
      </c>
      <c r="H150" s="132">
        <v>1</v>
      </c>
      <c r="I150" s="133"/>
      <c r="J150" s="134">
        <f>ROUND(I150*H150,2)</f>
        <v>0</v>
      </c>
      <c r="K150" s="130" t="s">
        <v>19</v>
      </c>
      <c r="L150" s="33"/>
      <c r="M150" s="135" t="s">
        <v>19</v>
      </c>
      <c r="N150" s="136" t="s">
        <v>43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143</v>
      </c>
      <c r="AT150" s="139" t="s">
        <v>128</v>
      </c>
      <c r="AU150" s="139" t="s">
        <v>79</v>
      </c>
      <c r="AY150" s="18" t="s">
        <v>125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79</v>
      </c>
      <c r="BK150" s="140">
        <f>ROUND(I150*H150,2)</f>
        <v>0</v>
      </c>
      <c r="BL150" s="18" t="s">
        <v>143</v>
      </c>
      <c r="BM150" s="139" t="s">
        <v>848</v>
      </c>
    </row>
    <row r="151" spans="2:65" s="1" customFormat="1" ht="19.5">
      <c r="B151" s="33"/>
      <c r="D151" s="151" t="s">
        <v>519</v>
      </c>
      <c r="F151" s="188" t="s">
        <v>1877</v>
      </c>
      <c r="I151" s="148"/>
      <c r="L151" s="33"/>
      <c r="M151" s="149"/>
      <c r="T151" s="54"/>
      <c r="AT151" s="18" t="s">
        <v>519</v>
      </c>
      <c r="AU151" s="18" t="s">
        <v>79</v>
      </c>
    </row>
    <row r="152" spans="2:65" s="1" customFormat="1" ht="16.5" customHeight="1">
      <c r="B152" s="33"/>
      <c r="C152" s="128" t="s">
        <v>551</v>
      </c>
      <c r="D152" s="128" t="s">
        <v>128</v>
      </c>
      <c r="E152" s="129" t="s">
        <v>1878</v>
      </c>
      <c r="F152" s="130" t="s">
        <v>1879</v>
      </c>
      <c r="G152" s="131" t="s">
        <v>1801</v>
      </c>
      <c r="H152" s="132">
        <v>1</v>
      </c>
      <c r="I152" s="133"/>
      <c r="J152" s="134">
        <f>ROUND(I152*H152,2)</f>
        <v>0</v>
      </c>
      <c r="K152" s="130" t="s">
        <v>19</v>
      </c>
      <c r="L152" s="33"/>
      <c r="M152" s="135" t="s">
        <v>19</v>
      </c>
      <c r="N152" s="136" t="s">
        <v>43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143</v>
      </c>
      <c r="AT152" s="139" t="s">
        <v>128</v>
      </c>
      <c r="AU152" s="139" t="s">
        <v>79</v>
      </c>
      <c r="AY152" s="18" t="s">
        <v>125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8" t="s">
        <v>79</v>
      </c>
      <c r="BK152" s="140">
        <f>ROUND(I152*H152,2)</f>
        <v>0</v>
      </c>
      <c r="BL152" s="18" t="s">
        <v>143</v>
      </c>
      <c r="BM152" s="139" t="s">
        <v>862</v>
      </c>
    </row>
    <row r="153" spans="2:65" s="1" customFormat="1" ht="19.5">
      <c r="B153" s="33"/>
      <c r="D153" s="151" t="s">
        <v>519</v>
      </c>
      <c r="F153" s="188" t="s">
        <v>1877</v>
      </c>
      <c r="I153" s="148"/>
      <c r="L153" s="33"/>
      <c r="M153" s="149"/>
      <c r="T153" s="54"/>
      <c r="AT153" s="18" t="s">
        <v>519</v>
      </c>
      <c r="AU153" s="18" t="s">
        <v>79</v>
      </c>
    </row>
    <row r="154" spans="2:65" s="1" customFormat="1" ht="16.5" customHeight="1">
      <c r="B154" s="33"/>
      <c r="C154" s="128" t="s">
        <v>558</v>
      </c>
      <c r="D154" s="128" t="s">
        <v>128</v>
      </c>
      <c r="E154" s="129" t="s">
        <v>1880</v>
      </c>
      <c r="F154" s="130" t="s">
        <v>1881</v>
      </c>
      <c r="G154" s="131" t="s">
        <v>1801</v>
      </c>
      <c r="H154" s="132">
        <v>1</v>
      </c>
      <c r="I154" s="133"/>
      <c r="J154" s="134">
        <f>ROUND(I154*H154,2)</f>
        <v>0</v>
      </c>
      <c r="K154" s="130" t="s">
        <v>19</v>
      </c>
      <c r="L154" s="33"/>
      <c r="M154" s="135" t="s">
        <v>19</v>
      </c>
      <c r="N154" s="136" t="s">
        <v>43</v>
      </c>
      <c r="P154" s="137">
        <f>O154*H154</f>
        <v>0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AR154" s="139" t="s">
        <v>143</v>
      </c>
      <c r="AT154" s="139" t="s">
        <v>128</v>
      </c>
      <c r="AU154" s="139" t="s">
        <v>79</v>
      </c>
      <c r="AY154" s="18" t="s">
        <v>125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8" t="s">
        <v>79</v>
      </c>
      <c r="BK154" s="140">
        <f>ROUND(I154*H154,2)</f>
        <v>0</v>
      </c>
      <c r="BL154" s="18" t="s">
        <v>143</v>
      </c>
      <c r="BM154" s="139" t="s">
        <v>878</v>
      </c>
    </row>
    <row r="155" spans="2:65" s="1" customFormat="1" ht="19.5">
      <c r="B155" s="33"/>
      <c r="D155" s="151" t="s">
        <v>519</v>
      </c>
      <c r="F155" s="188" t="s">
        <v>1877</v>
      </c>
      <c r="I155" s="148"/>
      <c r="L155" s="33"/>
      <c r="M155" s="149"/>
      <c r="T155" s="54"/>
      <c r="AT155" s="18" t="s">
        <v>519</v>
      </c>
      <c r="AU155" s="18" t="s">
        <v>79</v>
      </c>
    </row>
    <row r="156" spans="2:65" s="1" customFormat="1" ht="16.5" customHeight="1">
      <c r="B156" s="33"/>
      <c r="C156" s="128" t="s">
        <v>566</v>
      </c>
      <c r="D156" s="128" t="s">
        <v>128</v>
      </c>
      <c r="E156" s="129" t="s">
        <v>1878</v>
      </c>
      <c r="F156" s="130" t="s">
        <v>1879</v>
      </c>
      <c r="G156" s="131" t="s">
        <v>1801</v>
      </c>
      <c r="H156" s="132">
        <v>1</v>
      </c>
      <c r="I156" s="133"/>
      <c r="J156" s="134">
        <f>ROUND(I156*H156,2)</f>
        <v>0</v>
      </c>
      <c r="K156" s="130" t="s">
        <v>19</v>
      </c>
      <c r="L156" s="33"/>
      <c r="M156" s="135" t="s">
        <v>19</v>
      </c>
      <c r="N156" s="136" t="s">
        <v>43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AR156" s="139" t="s">
        <v>143</v>
      </c>
      <c r="AT156" s="139" t="s">
        <v>128</v>
      </c>
      <c r="AU156" s="139" t="s">
        <v>79</v>
      </c>
      <c r="AY156" s="18" t="s">
        <v>125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8" t="s">
        <v>79</v>
      </c>
      <c r="BK156" s="140">
        <f>ROUND(I156*H156,2)</f>
        <v>0</v>
      </c>
      <c r="BL156" s="18" t="s">
        <v>143</v>
      </c>
      <c r="BM156" s="139" t="s">
        <v>887</v>
      </c>
    </row>
    <row r="157" spans="2:65" s="1" customFormat="1" ht="19.5">
      <c r="B157" s="33"/>
      <c r="D157" s="151" t="s">
        <v>519</v>
      </c>
      <c r="F157" s="188" t="s">
        <v>1877</v>
      </c>
      <c r="I157" s="148"/>
      <c r="L157" s="33"/>
      <c r="M157" s="149"/>
      <c r="T157" s="54"/>
      <c r="AT157" s="18" t="s">
        <v>519</v>
      </c>
      <c r="AU157" s="18" t="s">
        <v>79</v>
      </c>
    </row>
    <row r="158" spans="2:65" s="1" customFormat="1" ht="16.5" customHeight="1">
      <c r="B158" s="33"/>
      <c r="C158" s="128" t="s">
        <v>572</v>
      </c>
      <c r="D158" s="128" t="s">
        <v>128</v>
      </c>
      <c r="E158" s="129" t="s">
        <v>1882</v>
      </c>
      <c r="F158" s="130" t="s">
        <v>1883</v>
      </c>
      <c r="G158" s="131" t="s">
        <v>1801</v>
      </c>
      <c r="H158" s="132">
        <v>8</v>
      </c>
      <c r="I158" s="133"/>
      <c r="J158" s="134">
        <f>ROUND(I158*H158,2)</f>
        <v>0</v>
      </c>
      <c r="K158" s="130" t="s">
        <v>19</v>
      </c>
      <c r="L158" s="33"/>
      <c r="M158" s="135" t="s">
        <v>19</v>
      </c>
      <c r="N158" s="136" t="s">
        <v>43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143</v>
      </c>
      <c r="AT158" s="139" t="s">
        <v>128</v>
      </c>
      <c r="AU158" s="139" t="s">
        <v>79</v>
      </c>
      <c r="AY158" s="18" t="s">
        <v>125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8" t="s">
        <v>79</v>
      </c>
      <c r="BK158" s="140">
        <f>ROUND(I158*H158,2)</f>
        <v>0</v>
      </c>
      <c r="BL158" s="18" t="s">
        <v>143</v>
      </c>
      <c r="BM158" s="139" t="s">
        <v>896</v>
      </c>
    </row>
    <row r="159" spans="2:65" s="1" customFormat="1" ht="16.5" customHeight="1">
      <c r="B159" s="33"/>
      <c r="C159" s="128" t="s">
        <v>578</v>
      </c>
      <c r="D159" s="128" t="s">
        <v>128</v>
      </c>
      <c r="E159" s="129" t="s">
        <v>1865</v>
      </c>
      <c r="F159" s="130" t="s">
        <v>1866</v>
      </c>
      <c r="G159" s="131" t="s">
        <v>1801</v>
      </c>
      <c r="H159" s="132">
        <v>4</v>
      </c>
      <c r="I159" s="133"/>
      <c r="J159" s="134">
        <f>ROUND(I159*H159,2)</f>
        <v>0</v>
      </c>
      <c r="K159" s="130" t="s">
        <v>19</v>
      </c>
      <c r="L159" s="33"/>
      <c r="M159" s="135" t="s">
        <v>19</v>
      </c>
      <c r="N159" s="136" t="s">
        <v>43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143</v>
      </c>
      <c r="AT159" s="139" t="s">
        <v>128</v>
      </c>
      <c r="AU159" s="139" t="s">
        <v>79</v>
      </c>
      <c r="AY159" s="18" t="s">
        <v>125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8" t="s">
        <v>79</v>
      </c>
      <c r="BK159" s="140">
        <f>ROUND(I159*H159,2)</f>
        <v>0</v>
      </c>
      <c r="BL159" s="18" t="s">
        <v>143</v>
      </c>
      <c r="BM159" s="139" t="s">
        <v>904</v>
      </c>
    </row>
    <row r="160" spans="2:65" s="1" customFormat="1" ht="16.5" customHeight="1">
      <c r="B160" s="33"/>
      <c r="C160" s="128" t="s">
        <v>583</v>
      </c>
      <c r="D160" s="128" t="s">
        <v>128</v>
      </c>
      <c r="E160" s="129" t="s">
        <v>1884</v>
      </c>
      <c r="F160" s="130" t="s">
        <v>1885</v>
      </c>
      <c r="G160" s="131" t="s">
        <v>1801</v>
      </c>
      <c r="H160" s="132">
        <v>16</v>
      </c>
      <c r="I160" s="133"/>
      <c r="J160" s="134">
        <f>ROUND(I160*H160,2)</f>
        <v>0</v>
      </c>
      <c r="K160" s="130" t="s">
        <v>19</v>
      </c>
      <c r="L160" s="33"/>
      <c r="M160" s="135" t="s">
        <v>19</v>
      </c>
      <c r="N160" s="136" t="s">
        <v>43</v>
      </c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AR160" s="139" t="s">
        <v>143</v>
      </c>
      <c r="AT160" s="139" t="s">
        <v>128</v>
      </c>
      <c r="AU160" s="139" t="s">
        <v>79</v>
      </c>
      <c r="AY160" s="18" t="s">
        <v>125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8" t="s">
        <v>79</v>
      </c>
      <c r="BK160" s="140">
        <f>ROUND(I160*H160,2)</f>
        <v>0</v>
      </c>
      <c r="BL160" s="18" t="s">
        <v>143</v>
      </c>
      <c r="BM160" s="139" t="s">
        <v>912</v>
      </c>
    </row>
    <row r="161" spans="2:65" s="1" customFormat="1" ht="16.5" customHeight="1">
      <c r="B161" s="33"/>
      <c r="C161" s="128" t="s">
        <v>589</v>
      </c>
      <c r="D161" s="128" t="s">
        <v>128</v>
      </c>
      <c r="E161" s="129" t="s">
        <v>1840</v>
      </c>
      <c r="F161" s="130" t="s">
        <v>1841</v>
      </c>
      <c r="G161" s="131" t="s">
        <v>1837</v>
      </c>
      <c r="H161" s="132">
        <v>15</v>
      </c>
      <c r="I161" s="133"/>
      <c r="J161" s="134">
        <f>ROUND(I161*H161,2)</f>
        <v>0</v>
      </c>
      <c r="K161" s="130" t="s">
        <v>19</v>
      </c>
      <c r="L161" s="33"/>
      <c r="M161" s="135" t="s">
        <v>19</v>
      </c>
      <c r="N161" s="136" t="s">
        <v>43</v>
      </c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AR161" s="139" t="s">
        <v>143</v>
      </c>
      <c r="AT161" s="139" t="s">
        <v>128</v>
      </c>
      <c r="AU161" s="139" t="s">
        <v>79</v>
      </c>
      <c r="AY161" s="18" t="s">
        <v>125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8" t="s">
        <v>79</v>
      </c>
      <c r="BK161" s="140">
        <f>ROUND(I161*H161,2)</f>
        <v>0</v>
      </c>
      <c r="BL161" s="18" t="s">
        <v>143</v>
      </c>
      <c r="BM161" s="139" t="s">
        <v>920</v>
      </c>
    </row>
    <row r="162" spans="2:65" s="1" customFormat="1" ht="19.5">
      <c r="B162" s="33"/>
      <c r="D162" s="151" t="s">
        <v>519</v>
      </c>
      <c r="F162" s="188" t="s">
        <v>1834</v>
      </c>
      <c r="I162" s="148"/>
      <c r="L162" s="33"/>
      <c r="M162" s="149"/>
      <c r="T162" s="54"/>
      <c r="AT162" s="18" t="s">
        <v>519</v>
      </c>
      <c r="AU162" s="18" t="s">
        <v>79</v>
      </c>
    </row>
    <row r="163" spans="2:65" s="1" customFormat="1" ht="16.5" customHeight="1">
      <c r="B163" s="33"/>
      <c r="C163" s="128" t="s">
        <v>595</v>
      </c>
      <c r="D163" s="128" t="s">
        <v>128</v>
      </c>
      <c r="E163" s="129" t="s">
        <v>1842</v>
      </c>
      <c r="F163" s="130" t="s">
        <v>1843</v>
      </c>
      <c r="G163" s="131" t="s">
        <v>1837</v>
      </c>
      <c r="H163" s="132">
        <v>12</v>
      </c>
      <c r="I163" s="133"/>
      <c r="J163" s="134">
        <f>ROUND(I163*H163,2)</f>
        <v>0</v>
      </c>
      <c r="K163" s="130" t="s">
        <v>19</v>
      </c>
      <c r="L163" s="33"/>
      <c r="M163" s="135" t="s">
        <v>19</v>
      </c>
      <c r="N163" s="136" t="s">
        <v>43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143</v>
      </c>
      <c r="AT163" s="139" t="s">
        <v>128</v>
      </c>
      <c r="AU163" s="139" t="s">
        <v>79</v>
      </c>
      <c r="AY163" s="18" t="s">
        <v>125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8" t="s">
        <v>79</v>
      </c>
      <c r="BK163" s="140">
        <f>ROUND(I163*H163,2)</f>
        <v>0</v>
      </c>
      <c r="BL163" s="18" t="s">
        <v>143</v>
      </c>
      <c r="BM163" s="139" t="s">
        <v>928</v>
      </c>
    </row>
    <row r="164" spans="2:65" s="1" customFormat="1" ht="19.5">
      <c r="B164" s="33"/>
      <c r="D164" s="151" t="s">
        <v>519</v>
      </c>
      <c r="F164" s="188" t="s">
        <v>1834</v>
      </c>
      <c r="I164" s="148"/>
      <c r="L164" s="33"/>
      <c r="M164" s="149"/>
      <c r="T164" s="54"/>
      <c r="AT164" s="18" t="s">
        <v>519</v>
      </c>
      <c r="AU164" s="18" t="s">
        <v>79</v>
      </c>
    </row>
    <row r="165" spans="2:65" s="1" customFormat="1" ht="16.5" customHeight="1">
      <c r="B165" s="33"/>
      <c r="C165" s="128" t="s">
        <v>600</v>
      </c>
      <c r="D165" s="128" t="s">
        <v>128</v>
      </c>
      <c r="E165" s="129" t="s">
        <v>1886</v>
      </c>
      <c r="F165" s="130" t="s">
        <v>1887</v>
      </c>
      <c r="G165" s="131" t="s">
        <v>1837</v>
      </c>
      <c r="H165" s="132">
        <v>20</v>
      </c>
      <c r="I165" s="133"/>
      <c r="J165" s="134">
        <f>ROUND(I165*H165,2)</f>
        <v>0</v>
      </c>
      <c r="K165" s="130" t="s">
        <v>19</v>
      </c>
      <c r="L165" s="33"/>
      <c r="M165" s="135" t="s">
        <v>19</v>
      </c>
      <c r="N165" s="136" t="s">
        <v>43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143</v>
      </c>
      <c r="AT165" s="139" t="s">
        <v>128</v>
      </c>
      <c r="AU165" s="139" t="s">
        <v>79</v>
      </c>
      <c r="AY165" s="18" t="s">
        <v>125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8" t="s">
        <v>79</v>
      </c>
      <c r="BK165" s="140">
        <f>ROUND(I165*H165,2)</f>
        <v>0</v>
      </c>
      <c r="BL165" s="18" t="s">
        <v>143</v>
      </c>
      <c r="BM165" s="139" t="s">
        <v>938</v>
      </c>
    </row>
    <row r="166" spans="2:65" s="11" customFormat="1" ht="25.9" customHeight="1">
      <c r="B166" s="116"/>
      <c r="D166" s="117" t="s">
        <v>71</v>
      </c>
      <c r="E166" s="118" t="s">
        <v>1888</v>
      </c>
      <c r="F166" s="118" t="s">
        <v>1889</v>
      </c>
      <c r="I166" s="119"/>
      <c r="J166" s="120">
        <f>BK166</f>
        <v>0</v>
      </c>
      <c r="L166" s="116"/>
      <c r="M166" s="121"/>
      <c r="P166" s="122">
        <f>SUM(P167:P172)</f>
        <v>0</v>
      </c>
      <c r="R166" s="122">
        <f>SUM(R167:R172)</f>
        <v>0</v>
      </c>
      <c r="T166" s="123">
        <f>SUM(T167:T172)</f>
        <v>0</v>
      </c>
      <c r="AR166" s="117" t="s">
        <v>79</v>
      </c>
      <c r="AT166" s="124" t="s">
        <v>71</v>
      </c>
      <c r="AU166" s="124" t="s">
        <v>72</v>
      </c>
      <c r="AY166" s="117" t="s">
        <v>125</v>
      </c>
      <c r="BK166" s="125">
        <f>SUM(BK167:BK172)</f>
        <v>0</v>
      </c>
    </row>
    <row r="167" spans="2:65" s="1" customFormat="1" ht="16.5" customHeight="1">
      <c r="B167" s="33"/>
      <c r="C167" s="128" t="s">
        <v>605</v>
      </c>
      <c r="D167" s="128" t="s">
        <v>128</v>
      </c>
      <c r="E167" s="129" t="s">
        <v>1890</v>
      </c>
      <c r="F167" s="130" t="s">
        <v>1891</v>
      </c>
      <c r="G167" s="131" t="s">
        <v>275</v>
      </c>
      <c r="H167" s="132">
        <v>120</v>
      </c>
      <c r="I167" s="133"/>
      <c r="J167" s="134">
        <f t="shared" ref="J167:J172" si="40">ROUND(I167*H167,2)</f>
        <v>0</v>
      </c>
      <c r="K167" s="130" t="s">
        <v>19</v>
      </c>
      <c r="L167" s="33"/>
      <c r="M167" s="135" t="s">
        <v>19</v>
      </c>
      <c r="N167" s="136" t="s">
        <v>43</v>
      </c>
      <c r="P167" s="137">
        <f t="shared" ref="P167:P172" si="41">O167*H167</f>
        <v>0</v>
      </c>
      <c r="Q167" s="137">
        <v>0</v>
      </c>
      <c r="R167" s="137">
        <f t="shared" ref="R167:R172" si="42">Q167*H167</f>
        <v>0</v>
      </c>
      <c r="S167" s="137">
        <v>0</v>
      </c>
      <c r="T167" s="138">
        <f t="shared" ref="T167:T172" si="43">S167*H167</f>
        <v>0</v>
      </c>
      <c r="AR167" s="139" t="s">
        <v>143</v>
      </c>
      <c r="AT167" s="139" t="s">
        <v>128</v>
      </c>
      <c r="AU167" s="139" t="s">
        <v>79</v>
      </c>
      <c r="AY167" s="18" t="s">
        <v>125</v>
      </c>
      <c r="BE167" s="140">
        <f t="shared" ref="BE167:BE172" si="44">IF(N167="základní",J167,0)</f>
        <v>0</v>
      </c>
      <c r="BF167" s="140">
        <f t="shared" ref="BF167:BF172" si="45">IF(N167="snížená",J167,0)</f>
        <v>0</v>
      </c>
      <c r="BG167" s="140">
        <f t="shared" ref="BG167:BG172" si="46">IF(N167="zákl. přenesená",J167,0)</f>
        <v>0</v>
      </c>
      <c r="BH167" s="140">
        <f t="shared" ref="BH167:BH172" si="47">IF(N167="sníž. přenesená",J167,0)</f>
        <v>0</v>
      </c>
      <c r="BI167" s="140">
        <f t="shared" ref="BI167:BI172" si="48">IF(N167="nulová",J167,0)</f>
        <v>0</v>
      </c>
      <c r="BJ167" s="18" t="s">
        <v>79</v>
      </c>
      <c r="BK167" s="140">
        <f t="shared" ref="BK167:BK172" si="49">ROUND(I167*H167,2)</f>
        <v>0</v>
      </c>
      <c r="BL167" s="18" t="s">
        <v>143</v>
      </c>
      <c r="BM167" s="139" t="s">
        <v>949</v>
      </c>
    </row>
    <row r="168" spans="2:65" s="1" customFormat="1" ht="16.5" customHeight="1">
      <c r="B168" s="33"/>
      <c r="C168" s="128" t="s">
        <v>615</v>
      </c>
      <c r="D168" s="128" t="s">
        <v>128</v>
      </c>
      <c r="E168" s="129" t="s">
        <v>1892</v>
      </c>
      <c r="F168" s="130" t="s">
        <v>1893</v>
      </c>
      <c r="G168" s="131" t="s">
        <v>1894</v>
      </c>
      <c r="H168" s="132">
        <v>1</v>
      </c>
      <c r="I168" s="133"/>
      <c r="J168" s="134">
        <f t="shared" si="40"/>
        <v>0</v>
      </c>
      <c r="K168" s="130" t="s">
        <v>19</v>
      </c>
      <c r="L168" s="33"/>
      <c r="M168" s="135" t="s">
        <v>19</v>
      </c>
      <c r="N168" s="136" t="s">
        <v>43</v>
      </c>
      <c r="P168" s="137">
        <f t="shared" si="41"/>
        <v>0</v>
      </c>
      <c r="Q168" s="137">
        <v>0</v>
      </c>
      <c r="R168" s="137">
        <f t="shared" si="42"/>
        <v>0</v>
      </c>
      <c r="S168" s="137">
        <v>0</v>
      </c>
      <c r="T168" s="138">
        <f t="shared" si="43"/>
        <v>0</v>
      </c>
      <c r="AR168" s="139" t="s">
        <v>143</v>
      </c>
      <c r="AT168" s="139" t="s">
        <v>128</v>
      </c>
      <c r="AU168" s="139" t="s">
        <v>79</v>
      </c>
      <c r="AY168" s="18" t="s">
        <v>125</v>
      </c>
      <c r="BE168" s="140">
        <f t="shared" si="44"/>
        <v>0</v>
      </c>
      <c r="BF168" s="140">
        <f t="shared" si="45"/>
        <v>0</v>
      </c>
      <c r="BG168" s="140">
        <f t="shared" si="46"/>
        <v>0</v>
      </c>
      <c r="BH168" s="140">
        <f t="shared" si="47"/>
        <v>0</v>
      </c>
      <c r="BI168" s="140">
        <f t="shared" si="48"/>
        <v>0</v>
      </c>
      <c r="BJ168" s="18" t="s">
        <v>79</v>
      </c>
      <c r="BK168" s="140">
        <f t="shared" si="49"/>
        <v>0</v>
      </c>
      <c r="BL168" s="18" t="s">
        <v>143</v>
      </c>
      <c r="BM168" s="139" t="s">
        <v>959</v>
      </c>
    </row>
    <row r="169" spans="2:65" s="1" customFormat="1" ht="16.5" customHeight="1">
      <c r="B169" s="33"/>
      <c r="C169" s="128" t="s">
        <v>621</v>
      </c>
      <c r="D169" s="128" t="s">
        <v>128</v>
      </c>
      <c r="E169" s="129" t="s">
        <v>1895</v>
      </c>
      <c r="F169" s="130" t="s">
        <v>1896</v>
      </c>
      <c r="G169" s="131" t="s">
        <v>1897</v>
      </c>
      <c r="H169" s="132">
        <v>4</v>
      </c>
      <c r="I169" s="133"/>
      <c r="J169" s="134">
        <f t="shared" si="40"/>
        <v>0</v>
      </c>
      <c r="K169" s="130" t="s">
        <v>19</v>
      </c>
      <c r="L169" s="33"/>
      <c r="M169" s="135" t="s">
        <v>19</v>
      </c>
      <c r="N169" s="136" t="s">
        <v>43</v>
      </c>
      <c r="P169" s="137">
        <f t="shared" si="41"/>
        <v>0</v>
      </c>
      <c r="Q169" s="137">
        <v>0</v>
      </c>
      <c r="R169" s="137">
        <f t="shared" si="42"/>
        <v>0</v>
      </c>
      <c r="S169" s="137">
        <v>0</v>
      </c>
      <c r="T169" s="138">
        <f t="shared" si="43"/>
        <v>0</v>
      </c>
      <c r="AR169" s="139" t="s">
        <v>143</v>
      </c>
      <c r="AT169" s="139" t="s">
        <v>128</v>
      </c>
      <c r="AU169" s="139" t="s">
        <v>79</v>
      </c>
      <c r="AY169" s="18" t="s">
        <v>125</v>
      </c>
      <c r="BE169" s="140">
        <f t="shared" si="44"/>
        <v>0</v>
      </c>
      <c r="BF169" s="140">
        <f t="shared" si="45"/>
        <v>0</v>
      </c>
      <c r="BG169" s="140">
        <f t="shared" si="46"/>
        <v>0</v>
      </c>
      <c r="BH169" s="140">
        <f t="shared" si="47"/>
        <v>0</v>
      </c>
      <c r="BI169" s="140">
        <f t="shared" si="48"/>
        <v>0</v>
      </c>
      <c r="BJ169" s="18" t="s">
        <v>79</v>
      </c>
      <c r="BK169" s="140">
        <f t="shared" si="49"/>
        <v>0</v>
      </c>
      <c r="BL169" s="18" t="s">
        <v>143</v>
      </c>
      <c r="BM169" s="139" t="s">
        <v>971</v>
      </c>
    </row>
    <row r="170" spans="2:65" s="1" customFormat="1" ht="16.5" customHeight="1">
      <c r="B170" s="33"/>
      <c r="C170" s="128" t="s">
        <v>626</v>
      </c>
      <c r="D170" s="128" t="s">
        <v>128</v>
      </c>
      <c r="E170" s="129" t="s">
        <v>1898</v>
      </c>
      <c r="F170" s="130" t="s">
        <v>1899</v>
      </c>
      <c r="G170" s="131" t="s">
        <v>1897</v>
      </c>
      <c r="H170" s="132">
        <v>8</v>
      </c>
      <c r="I170" s="133"/>
      <c r="J170" s="134">
        <f t="shared" si="40"/>
        <v>0</v>
      </c>
      <c r="K170" s="130" t="s">
        <v>19</v>
      </c>
      <c r="L170" s="33"/>
      <c r="M170" s="135" t="s">
        <v>19</v>
      </c>
      <c r="N170" s="136" t="s">
        <v>43</v>
      </c>
      <c r="P170" s="137">
        <f t="shared" si="41"/>
        <v>0</v>
      </c>
      <c r="Q170" s="137">
        <v>0</v>
      </c>
      <c r="R170" s="137">
        <f t="shared" si="42"/>
        <v>0</v>
      </c>
      <c r="S170" s="137">
        <v>0</v>
      </c>
      <c r="T170" s="138">
        <f t="shared" si="43"/>
        <v>0</v>
      </c>
      <c r="AR170" s="139" t="s">
        <v>143</v>
      </c>
      <c r="AT170" s="139" t="s">
        <v>128</v>
      </c>
      <c r="AU170" s="139" t="s">
        <v>79</v>
      </c>
      <c r="AY170" s="18" t="s">
        <v>125</v>
      </c>
      <c r="BE170" s="140">
        <f t="shared" si="44"/>
        <v>0</v>
      </c>
      <c r="BF170" s="140">
        <f t="shared" si="45"/>
        <v>0</v>
      </c>
      <c r="BG170" s="140">
        <f t="shared" si="46"/>
        <v>0</v>
      </c>
      <c r="BH170" s="140">
        <f t="shared" si="47"/>
        <v>0</v>
      </c>
      <c r="BI170" s="140">
        <f t="shared" si="48"/>
        <v>0</v>
      </c>
      <c r="BJ170" s="18" t="s">
        <v>79</v>
      </c>
      <c r="BK170" s="140">
        <f t="shared" si="49"/>
        <v>0</v>
      </c>
      <c r="BL170" s="18" t="s">
        <v>143</v>
      </c>
      <c r="BM170" s="139" t="s">
        <v>984</v>
      </c>
    </row>
    <row r="171" spans="2:65" s="1" customFormat="1" ht="16.5" customHeight="1">
      <c r="B171" s="33"/>
      <c r="C171" s="128" t="s">
        <v>629</v>
      </c>
      <c r="D171" s="128" t="s">
        <v>128</v>
      </c>
      <c r="E171" s="129" t="s">
        <v>1900</v>
      </c>
      <c r="F171" s="130" t="s">
        <v>1901</v>
      </c>
      <c r="G171" s="131" t="s">
        <v>1897</v>
      </c>
      <c r="H171" s="132">
        <v>8</v>
      </c>
      <c r="I171" s="133"/>
      <c r="J171" s="134">
        <f t="shared" si="40"/>
        <v>0</v>
      </c>
      <c r="K171" s="130" t="s">
        <v>19</v>
      </c>
      <c r="L171" s="33"/>
      <c r="M171" s="135" t="s">
        <v>19</v>
      </c>
      <c r="N171" s="136" t="s">
        <v>43</v>
      </c>
      <c r="P171" s="137">
        <f t="shared" si="41"/>
        <v>0</v>
      </c>
      <c r="Q171" s="137">
        <v>0</v>
      </c>
      <c r="R171" s="137">
        <f t="shared" si="42"/>
        <v>0</v>
      </c>
      <c r="S171" s="137">
        <v>0</v>
      </c>
      <c r="T171" s="138">
        <f t="shared" si="43"/>
        <v>0</v>
      </c>
      <c r="AR171" s="139" t="s">
        <v>143</v>
      </c>
      <c r="AT171" s="139" t="s">
        <v>128</v>
      </c>
      <c r="AU171" s="139" t="s">
        <v>79</v>
      </c>
      <c r="AY171" s="18" t="s">
        <v>125</v>
      </c>
      <c r="BE171" s="140">
        <f t="shared" si="44"/>
        <v>0</v>
      </c>
      <c r="BF171" s="140">
        <f t="shared" si="45"/>
        <v>0</v>
      </c>
      <c r="BG171" s="140">
        <f t="shared" si="46"/>
        <v>0</v>
      </c>
      <c r="BH171" s="140">
        <f t="shared" si="47"/>
        <v>0</v>
      </c>
      <c r="BI171" s="140">
        <f t="shared" si="48"/>
        <v>0</v>
      </c>
      <c r="BJ171" s="18" t="s">
        <v>79</v>
      </c>
      <c r="BK171" s="140">
        <f t="shared" si="49"/>
        <v>0</v>
      </c>
      <c r="BL171" s="18" t="s">
        <v>143</v>
      </c>
      <c r="BM171" s="139" t="s">
        <v>994</v>
      </c>
    </row>
    <row r="172" spans="2:65" s="1" customFormat="1" ht="16.5" customHeight="1">
      <c r="B172" s="33"/>
      <c r="C172" s="128" t="s">
        <v>632</v>
      </c>
      <c r="D172" s="128" t="s">
        <v>128</v>
      </c>
      <c r="E172" s="129" t="s">
        <v>1902</v>
      </c>
      <c r="F172" s="130" t="s">
        <v>1903</v>
      </c>
      <c r="G172" s="131" t="s">
        <v>1904</v>
      </c>
      <c r="H172" s="132">
        <v>1</v>
      </c>
      <c r="I172" s="133"/>
      <c r="J172" s="134">
        <f t="shared" si="40"/>
        <v>0</v>
      </c>
      <c r="K172" s="130" t="s">
        <v>19</v>
      </c>
      <c r="L172" s="33"/>
      <c r="M172" s="135" t="s">
        <v>19</v>
      </c>
      <c r="N172" s="136" t="s">
        <v>43</v>
      </c>
      <c r="P172" s="137">
        <f t="shared" si="41"/>
        <v>0</v>
      </c>
      <c r="Q172" s="137">
        <v>0</v>
      </c>
      <c r="R172" s="137">
        <f t="shared" si="42"/>
        <v>0</v>
      </c>
      <c r="S172" s="137">
        <v>0</v>
      </c>
      <c r="T172" s="138">
        <f t="shared" si="43"/>
        <v>0</v>
      </c>
      <c r="AR172" s="139" t="s">
        <v>143</v>
      </c>
      <c r="AT172" s="139" t="s">
        <v>128</v>
      </c>
      <c r="AU172" s="139" t="s">
        <v>79</v>
      </c>
      <c r="AY172" s="18" t="s">
        <v>125</v>
      </c>
      <c r="BE172" s="140">
        <f t="shared" si="44"/>
        <v>0</v>
      </c>
      <c r="BF172" s="140">
        <f t="shared" si="45"/>
        <v>0</v>
      </c>
      <c r="BG172" s="140">
        <f t="shared" si="46"/>
        <v>0</v>
      </c>
      <c r="BH172" s="140">
        <f t="shared" si="47"/>
        <v>0</v>
      </c>
      <c r="BI172" s="140">
        <f t="shared" si="48"/>
        <v>0</v>
      </c>
      <c r="BJ172" s="18" t="s">
        <v>79</v>
      </c>
      <c r="BK172" s="140">
        <f t="shared" si="49"/>
        <v>0</v>
      </c>
      <c r="BL172" s="18" t="s">
        <v>143</v>
      </c>
      <c r="BM172" s="139" t="s">
        <v>1905</v>
      </c>
    </row>
    <row r="173" spans="2:65" s="11" customFormat="1" ht="25.9" customHeight="1">
      <c r="B173" s="116"/>
      <c r="D173" s="117" t="s">
        <v>71</v>
      </c>
      <c r="E173" s="118" t="s">
        <v>1906</v>
      </c>
      <c r="F173" s="118" t="s">
        <v>1907</v>
      </c>
      <c r="I173" s="119"/>
      <c r="J173" s="120">
        <f>BK173</f>
        <v>0</v>
      </c>
      <c r="L173" s="116"/>
      <c r="M173" s="121"/>
      <c r="P173" s="122">
        <f>SUM(P174:P187)</f>
        <v>0</v>
      </c>
      <c r="R173" s="122">
        <f>SUM(R174:R187)</f>
        <v>0</v>
      </c>
      <c r="T173" s="123">
        <f>SUM(T174:T187)</f>
        <v>0</v>
      </c>
      <c r="AR173" s="117" t="s">
        <v>79</v>
      </c>
      <c r="AT173" s="124" t="s">
        <v>71</v>
      </c>
      <c r="AU173" s="124" t="s">
        <v>72</v>
      </c>
      <c r="AY173" s="117" t="s">
        <v>125</v>
      </c>
      <c r="BK173" s="125">
        <f>SUM(BK174:BK187)</f>
        <v>0</v>
      </c>
    </row>
    <row r="174" spans="2:65" s="1" customFormat="1" ht="16.5" customHeight="1">
      <c r="B174" s="33"/>
      <c r="C174" s="128" t="s">
        <v>643</v>
      </c>
      <c r="D174" s="128" t="s">
        <v>128</v>
      </c>
      <c r="E174" s="129" t="s">
        <v>1908</v>
      </c>
      <c r="F174" s="130" t="s">
        <v>1909</v>
      </c>
      <c r="G174" s="131" t="s">
        <v>295</v>
      </c>
      <c r="H174" s="132">
        <v>1</v>
      </c>
      <c r="I174" s="133"/>
      <c r="J174" s="134">
        <f t="shared" ref="J174:J187" si="50">ROUND(I174*H174,2)</f>
        <v>0</v>
      </c>
      <c r="K174" s="130" t="s">
        <v>19</v>
      </c>
      <c r="L174" s="33"/>
      <c r="M174" s="135" t="s">
        <v>19</v>
      </c>
      <c r="N174" s="136" t="s">
        <v>43</v>
      </c>
      <c r="P174" s="137">
        <f t="shared" ref="P174:P187" si="51">O174*H174</f>
        <v>0</v>
      </c>
      <c r="Q174" s="137">
        <v>0</v>
      </c>
      <c r="R174" s="137">
        <f t="shared" ref="R174:R187" si="52">Q174*H174</f>
        <v>0</v>
      </c>
      <c r="S174" s="137">
        <v>0</v>
      </c>
      <c r="T174" s="138">
        <f t="shared" ref="T174:T187" si="53">S174*H174</f>
        <v>0</v>
      </c>
      <c r="AR174" s="139" t="s">
        <v>143</v>
      </c>
      <c r="AT174" s="139" t="s">
        <v>128</v>
      </c>
      <c r="AU174" s="139" t="s">
        <v>79</v>
      </c>
      <c r="AY174" s="18" t="s">
        <v>125</v>
      </c>
      <c r="BE174" s="140">
        <f t="shared" ref="BE174:BE187" si="54">IF(N174="základní",J174,0)</f>
        <v>0</v>
      </c>
      <c r="BF174" s="140">
        <f t="shared" ref="BF174:BF187" si="55">IF(N174="snížená",J174,0)</f>
        <v>0</v>
      </c>
      <c r="BG174" s="140">
        <f t="shared" ref="BG174:BG187" si="56">IF(N174="zákl. přenesená",J174,0)</f>
        <v>0</v>
      </c>
      <c r="BH174" s="140">
        <f t="shared" ref="BH174:BH187" si="57">IF(N174="sníž. přenesená",J174,0)</f>
        <v>0</v>
      </c>
      <c r="BI174" s="140">
        <f t="shared" ref="BI174:BI187" si="58">IF(N174="nulová",J174,0)</f>
        <v>0</v>
      </c>
      <c r="BJ174" s="18" t="s">
        <v>79</v>
      </c>
      <c r="BK174" s="140">
        <f t="shared" ref="BK174:BK187" si="59">ROUND(I174*H174,2)</f>
        <v>0</v>
      </c>
      <c r="BL174" s="18" t="s">
        <v>143</v>
      </c>
      <c r="BM174" s="139" t="s">
        <v>1910</v>
      </c>
    </row>
    <row r="175" spans="2:65" s="1" customFormat="1" ht="16.5" customHeight="1">
      <c r="B175" s="33"/>
      <c r="C175" s="128" t="s">
        <v>648</v>
      </c>
      <c r="D175" s="128" t="s">
        <v>128</v>
      </c>
      <c r="E175" s="129" t="s">
        <v>1911</v>
      </c>
      <c r="F175" s="130" t="s">
        <v>1912</v>
      </c>
      <c r="G175" s="131" t="s">
        <v>295</v>
      </c>
      <c r="H175" s="132">
        <v>6</v>
      </c>
      <c r="I175" s="133"/>
      <c r="J175" s="134">
        <f t="shared" si="50"/>
        <v>0</v>
      </c>
      <c r="K175" s="130" t="s">
        <v>19</v>
      </c>
      <c r="L175" s="33"/>
      <c r="M175" s="135" t="s">
        <v>19</v>
      </c>
      <c r="N175" s="136" t="s">
        <v>43</v>
      </c>
      <c r="P175" s="137">
        <f t="shared" si="51"/>
        <v>0</v>
      </c>
      <c r="Q175" s="137">
        <v>0</v>
      </c>
      <c r="R175" s="137">
        <f t="shared" si="52"/>
        <v>0</v>
      </c>
      <c r="S175" s="137">
        <v>0</v>
      </c>
      <c r="T175" s="138">
        <f t="shared" si="53"/>
        <v>0</v>
      </c>
      <c r="AR175" s="139" t="s">
        <v>143</v>
      </c>
      <c r="AT175" s="139" t="s">
        <v>128</v>
      </c>
      <c r="AU175" s="139" t="s">
        <v>79</v>
      </c>
      <c r="AY175" s="18" t="s">
        <v>125</v>
      </c>
      <c r="BE175" s="140">
        <f t="shared" si="54"/>
        <v>0</v>
      </c>
      <c r="BF175" s="140">
        <f t="shared" si="55"/>
        <v>0</v>
      </c>
      <c r="BG175" s="140">
        <f t="shared" si="56"/>
        <v>0</v>
      </c>
      <c r="BH175" s="140">
        <f t="shared" si="57"/>
        <v>0</v>
      </c>
      <c r="BI175" s="140">
        <f t="shared" si="58"/>
        <v>0</v>
      </c>
      <c r="BJ175" s="18" t="s">
        <v>79</v>
      </c>
      <c r="BK175" s="140">
        <f t="shared" si="59"/>
        <v>0</v>
      </c>
      <c r="BL175" s="18" t="s">
        <v>143</v>
      </c>
      <c r="BM175" s="139" t="s">
        <v>1913</v>
      </c>
    </row>
    <row r="176" spans="2:65" s="1" customFormat="1" ht="16.5" customHeight="1">
      <c r="B176" s="33"/>
      <c r="C176" s="128" t="s">
        <v>659</v>
      </c>
      <c r="D176" s="128" t="s">
        <v>128</v>
      </c>
      <c r="E176" s="129" t="s">
        <v>1914</v>
      </c>
      <c r="F176" s="130" t="s">
        <v>1915</v>
      </c>
      <c r="G176" s="131" t="s">
        <v>295</v>
      </c>
      <c r="H176" s="132">
        <v>7</v>
      </c>
      <c r="I176" s="133"/>
      <c r="J176" s="134">
        <f t="shared" si="50"/>
        <v>0</v>
      </c>
      <c r="K176" s="130" t="s">
        <v>19</v>
      </c>
      <c r="L176" s="33"/>
      <c r="M176" s="135" t="s">
        <v>19</v>
      </c>
      <c r="N176" s="136" t="s">
        <v>43</v>
      </c>
      <c r="P176" s="137">
        <f t="shared" si="51"/>
        <v>0</v>
      </c>
      <c r="Q176" s="137">
        <v>0</v>
      </c>
      <c r="R176" s="137">
        <f t="shared" si="52"/>
        <v>0</v>
      </c>
      <c r="S176" s="137">
        <v>0</v>
      </c>
      <c r="T176" s="138">
        <f t="shared" si="53"/>
        <v>0</v>
      </c>
      <c r="AR176" s="139" t="s">
        <v>143</v>
      </c>
      <c r="AT176" s="139" t="s">
        <v>128</v>
      </c>
      <c r="AU176" s="139" t="s">
        <v>79</v>
      </c>
      <c r="AY176" s="18" t="s">
        <v>125</v>
      </c>
      <c r="BE176" s="140">
        <f t="shared" si="54"/>
        <v>0</v>
      </c>
      <c r="BF176" s="140">
        <f t="shared" si="55"/>
        <v>0</v>
      </c>
      <c r="BG176" s="140">
        <f t="shared" si="56"/>
        <v>0</v>
      </c>
      <c r="BH176" s="140">
        <f t="shared" si="57"/>
        <v>0</v>
      </c>
      <c r="BI176" s="140">
        <f t="shared" si="58"/>
        <v>0</v>
      </c>
      <c r="BJ176" s="18" t="s">
        <v>79</v>
      </c>
      <c r="BK176" s="140">
        <f t="shared" si="59"/>
        <v>0</v>
      </c>
      <c r="BL176" s="18" t="s">
        <v>143</v>
      </c>
      <c r="BM176" s="139" t="s">
        <v>1916</v>
      </c>
    </row>
    <row r="177" spans="2:65" s="1" customFormat="1" ht="16.5" customHeight="1">
      <c r="B177" s="33"/>
      <c r="C177" s="128" t="s">
        <v>663</v>
      </c>
      <c r="D177" s="128" t="s">
        <v>128</v>
      </c>
      <c r="E177" s="129" t="s">
        <v>1917</v>
      </c>
      <c r="F177" s="130" t="s">
        <v>1918</v>
      </c>
      <c r="G177" s="131" t="s">
        <v>295</v>
      </c>
      <c r="H177" s="132">
        <v>5</v>
      </c>
      <c r="I177" s="133"/>
      <c r="J177" s="134">
        <f t="shared" si="50"/>
        <v>0</v>
      </c>
      <c r="K177" s="130" t="s">
        <v>19</v>
      </c>
      <c r="L177" s="33"/>
      <c r="M177" s="135" t="s">
        <v>19</v>
      </c>
      <c r="N177" s="136" t="s">
        <v>43</v>
      </c>
      <c r="P177" s="137">
        <f t="shared" si="51"/>
        <v>0</v>
      </c>
      <c r="Q177" s="137">
        <v>0</v>
      </c>
      <c r="R177" s="137">
        <f t="shared" si="52"/>
        <v>0</v>
      </c>
      <c r="S177" s="137">
        <v>0</v>
      </c>
      <c r="T177" s="138">
        <f t="shared" si="53"/>
        <v>0</v>
      </c>
      <c r="AR177" s="139" t="s">
        <v>143</v>
      </c>
      <c r="AT177" s="139" t="s">
        <v>128</v>
      </c>
      <c r="AU177" s="139" t="s">
        <v>79</v>
      </c>
      <c r="AY177" s="18" t="s">
        <v>125</v>
      </c>
      <c r="BE177" s="140">
        <f t="shared" si="54"/>
        <v>0</v>
      </c>
      <c r="BF177" s="140">
        <f t="shared" si="55"/>
        <v>0</v>
      </c>
      <c r="BG177" s="140">
        <f t="shared" si="56"/>
        <v>0</v>
      </c>
      <c r="BH177" s="140">
        <f t="shared" si="57"/>
        <v>0</v>
      </c>
      <c r="BI177" s="140">
        <f t="shared" si="58"/>
        <v>0</v>
      </c>
      <c r="BJ177" s="18" t="s">
        <v>79</v>
      </c>
      <c r="BK177" s="140">
        <f t="shared" si="59"/>
        <v>0</v>
      </c>
      <c r="BL177" s="18" t="s">
        <v>143</v>
      </c>
      <c r="BM177" s="139" t="s">
        <v>1919</v>
      </c>
    </row>
    <row r="178" spans="2:65" s="1" customFormat="1" ht="16.5" customHeight="1">
      <c r="B178" s="33"/>
      <c r="C178" s="128" t="s">
        <v>668</v>
      </c>
      <c r="D178" s="128" t="s">
        <v>128</v>
      </c>
      <c r="E178" s="129" t="s">
        <v>1920</v>
      </c>
      <c r="F178" s="130" t="s">
        <v>1921</v>
      </c>
      <c r="G178" s="131" t="s">
        <v>295</v>
      </c>
      <c r="H178" s="132">
        <v>2</v>
      </c>
      <c r="I178" s="133"/>
      <c r="J178" s="134">
        <f t="shared" si="50"/>
        <v>0</v>
      </c>
      <c r="K178" s="130" t="s">
        <v>19</v>
      </c>
      <c r="L178" s="33"/>
      <c r="M178" s="135" t="s">
        <v>19</v>
      </c>
      <c r="N178" s="136" t="s">
        <v>43</v>
      </c>
      <c r="P178" s="137">
        <f t="shared" si="51"/>
        <v>0</v>
      </c>
      <c r="Q178" s="137">
        <v>0</v>
      </c>
      <c r="R178" s="137">
        <f t="shared" si="52"/>
        <v>0</v>
      </c>
      <c r="S178" s="137">
        <v>0</v>
      </c>
      <c r="T178" s="138">
        <f t="shared" si="53"/>
        <v>0</v>
      </c>
      <c r="AR178" s="139" t="s">
        <v>143</v>
      </c>
      <c r="AT178" s="139" t="s">
        <v>128</v>
      </c>
      <c r="AU178" s="139" t="s">
        <v>79</v>
      </c>
      <c r="AY178" s="18" t="s">
        <v>125</v>
      </c>
      <c r="BE178" s="140">
        <f t="shared" si="54"/>
        <v>0</v>
      </c>
      <c r="BF178" s="140">
        <f t="shared" si="55"/>
        <v>0</v>
      </c>
      <c r="BG178" s="140">
        <f t="shared" si="56"/>
        <v>0</v>
      </c>
      <c r="BH178" s="140">
        <f t="shared" si="57"/>
        <v>0</v>
      </c>
      <c r="BI178" s="140">
        <f t="shared" si="58"/>
        <v>0</v>
      </c>
      <c r="BJ178" s="18" t="s">
        <v>79</v>
      </c>
      <c r="BK178" s="140">
        <f t="shared" si="59"/>
        <v>0</v>
      </c>
      <c r="BL178" s="18" t="s">
        <v>143</v>
      </c>
      <c r="BM178" s="139" t="s">
        <v>1922</v>
      </c>
    </row>
    <row r="179" spans="2:65" s="1" customFormat="1" ht="16.5" customHeight="1">
      <c r="B179" s="33"/>
      <c r="C179" s="128" t="s">
        <v>673</v>
      </c>
      <c r="D179" s="128" t="s">
        <v>128</v>
      </c>
      <c r="E179" s="129" t="s">
        <v>1923</v>
      </c>
      <c r="F179" s="130" t="s">
        <v>1924</v>
      </c>
      <c r="G179" s="131" t="s">
        <v>295</v>
      </c>
      <c r="H179" s="132">
        <v>12</v>
      </c>
      <c r="I179" s="133"/>
      <c r="J179" s="134">
        <f t="shared" si="50"/>
        <v>0</v>
      </c>
      <c r="K179" s="130" t="s">
        <v>19</v>
      </c>
      <c r="L179" s="33"/>
      <c r="M179" s="135" t="s">
        <v>19</v>
      </c>
      <c r="N179" s="136" t="s">
        <v>43</v>
      </c>
      <c r="P179" s="137">
        <f t="shared" si="51"/>
        <v>0</v>
      </c>
      <c r="Q179" s="137">
        <v>0</v>
      </c>
      <c r="R179" s="137">
        <f t="shared" si="52"/>
        <v>0</v>
      </c>
      <c r="S179" s="137">
        <v>0</v>
      </c>
      <c r="T179" s="138">
        <f t="shared" si="53"/>
        <v>0</v>
      </c>
      <c r="AR179" s="139" t="s">
        <v>143</v>
      </c>
      <c r="AT179" s="139" t="s">
        <v>128</v>
      </c>
      <c r="AU179" s="139" t="s">
        <v>79</v>
      </c>
      <c r="AY179" s="18" t="s">
        <v>125</v>
      </c>
      <c r="BE179" s="140">
        <f t="shared" si="54"/>
        <v>0</v>
      </c>
      <c r="BF179" s="140">
        <f t="shared" si="55"/>
        <v>0</v>
      </c>
      <c r="BG179" s="140">
        <f t="shared" si="56"/>
        <v>0</v>
      </c>
      <c r="BH179" s="140">
        <f t="shared" si="57"/>
        <v>0</v>
      </c>
      <c r="BI179" s="140">
        <f t="shared" si="58"/>
        <v>0</v>
      </c>
      <c r="BJ179" s="18" t="s">
        <v>79</v>
      </c>
      <c r="BK179" s="140">
        <f t="shared" si="59"/>
        <v>0</v>
      </c>
      <c r="BL179" s="18" t="s">
        <v>143</v>
      </c>
      <c r="BM179" s="139" t="s">
        <v>1925</v>
      </c>
    </row>
    <row r="180" spans="2:65" s="1" customFormat="1" ht="16.5" customHeight="1">
      <c r="B180" s="33"/>
      <c r="C180" s="128" t="s">
        <v>685</v>
      </c>
      <c r="D180" s="128" t="s">
        <v>128</v>
      </c>
      <c r="E180" s="129" t="s">
        <v>1926</v>
      </c>
      <c r="F180" s="130" t="s">
        <v>1927</v>
      </c>
      <c r="G180" s="131" t="s">
        <v>295</v>
      </c>
      <c r="H180" s="132">
        <v>14</v>
      </c>
      <c r="I180" s="133"/>
      <c r="J180" s="134">
        <f t="shared" si="50"/>
        <v>0</v>
      </c>
      <c r="K180" s="130" t="s">
        <v>19</v>
      </c>
      <c r="L180" s="33"/>
      <c r="M180" s="135" t="s">
        <v>19</v>
      </c>
      <c r="N180" s="136" t="s">
        <v>43</v>
      </c>
      <c r="P180" s="137">
        <f t="shared" si="51"/>
        <v>0</v>
      </c>
      <c r="Q180" s="137">
        <v>0</v>
      </c>
      <c r="R180" s="137">
        <f t="shared" si="52"/>
        <v>0</v>
      </c>
      <c r="S180" s="137">
        <v>0</v>
      </c>
      <c r="T180" s="138">
        <f t="shared" si="53"/>
        <v>0</v>
      </c>
      <c r="AR180" s="139" t="s">
        <v>143</v>
      </c>
      <c r="AT180" s="139" t="s">
        <v>128</v>
      </c>
      <c r="AU180" s="139" t="s">
        <v>79</v>
      </c>
      <c r="AY180" s="18" t="s">
        <v>125</v>
      </c>
      <c r="BE180" s="140">
        <f t="shared" si="54"/>
        <v>0</v>
      </c>
      <c r="BF180" s="140">
        <f t="shared" si="55"/>
        <v>0</v>
      </c>
      <c r="BG180" s="140">
        <f t="shared" si="56"/>
        <v>0</v>
      </c>
      <c r="BH180" s="140">
        <f t="shared" si="57"/>
        <v>0</v>
      </c>
      <c r="BI180" s="140">
        <f t="shared" si="58"/>
        <v>0</v>
      </c>
      <c r="BJ180" s="18" t="s">
        <v>79</v>
      </c>
      <c r="BK180" s="140">
        <f t="shared" si="59"/>
        <v>0</v>
      </c>
      <c r="BL180" s="18" t="s">
        <v>143</v>
      </c>
      <c r="BM180" s="139" t="s">
        <v>1928</v>
      </c>
    </row>
    <row r="181" spans="2:65" s="1" customFormat="1" ht="16.5" customHeight="1">
      <c r="B181" s="33"/>
      <c r="C181" s="128" t="s">
        <v>691</v>
      </c>
      <c r="D181" s="128" t="s">
        <v>128</v>
      </c>
      <c r="E181" s="129" t="s">
        <v>1929</v>
      </c>
      <c r="F181" s="130" t="s">
        <v>1930</v>
      </c>
      <c r="G181" s="131" t="s">
        <v>295</v>
      </c>
      <c r="H181" s="132">
        <v>10</v>
      </c>
      <c r="I181" s="133"/>
      <c r="J181" s="134">
        <f t="shared" si="50"/>
        <v>0</v>
      </c>
      <c r="K181" s="130" t="s">
        <v>19</v>
      </c>
      <c r="L181" s="33"/>
      <c r="M181" s="135" t="s">
        <v>19</v>
      </c>
      <c r="N181" s="136" t="s">
        <v>43</v>
      </c>
      <c r="P181" s="137">
        <f t="shared" si="51"/>
        <v>0</v>
      </c>
      <c r="Q181" s="137">
        <v>0</v>
      </c>
      <c r="R181" s="137">
        <f t="shared" si="52"/>
        <v>0</v>
      </c>
      <c r="S181" s="137">
        <v>0</v>
      </c>
      <c r="T181" s="138">
        <f t="shared" si="53"/>
        <v>0</v>
      </c>
      <c r="AR181" s="139" t="s">
        <v>143</v>
      </c>
      <c r="AT181" s="139" t="s">
        <v>128</v>
      </c>
      <c r="AU181" s="139" t="s">
        <v>79</v>
      </c>
      <c r="AY181" s="18" t="s">
        <v>125</v>
      </c>
      <c r="BE181" s="140">
        <f t="shared" si="54"/>
        <v>0</v>
      </c>
      <c r="BF181" s="140">
        <f t="shared" si="55"/>
        <v>0</v>
      </c>
      <c r="BG181" s="140">
        <f t="shared" si="56"/>
        <v>0</v>
      </c>
      <c r="BH181" s="140">
        <f t="shared" si="57"/>
        <v>0</v>
      </c>
      <c r="BI181" s="140">
        <f t="shared" si="58"/>
        <v>0</v>
      </c>
      <c r="BJ181" s="18" t="s">
        <v>79</v>
      </c>
      <c r="BK181" s="140">
        <f t="shared" si="59"/>
        <v>0</v>
      </c>
      <c r="BL181" s="18" t="s">
        <v>143</v>
      </c>
      <c r="BM181" s="139" t="s">
        <v>1931</v>
      </c>
    </row>
    <row r="182" spans="2:65" s="1" customFormat="1" ht="16.5" customHeight="1">
      <c r="B182" s="33"/>
      <c r="C182" s="128" t="s">
        <v>702</v>
      </c>
      <c r="D182" s="128" t="s">
        <v>128</v>
      </c>
      <c r="E182" s="129" t="s">
        <v>1932</v>
      </c>
      <c r="F182" s="130" t="s">
        <v>1933</v>
      </c>
      <c r="G182" s="131" t="s">
        <v>295</v>
      </c>
      <c r="H182" s="132">
        <v>4</v>
      </c>
      <c r="I182" s="133"/>
      <c r="J182" s="134">
        <f t="shared" si="50"/>
        <v>0</v>
      </c>
      <c r="K182" s="130" t="s">
        <v>19</v>
      </c>
      <c r="L182" s="33"/>
      <c r="M182" s="135" t="s">
        <v>19</v>
      </c>
      <c r="N182" s="136" t="s">
        <v>43</v>
      </c>
      <c r="P182" s="137">
        <f t="shared" si="51"/>
        <v>0</v>
      </c>
      <c r="Q182" s="137">
        <v>0</v>
      </c>
      <c r="R182" s="137">
        <f t="shared" si="52"/>
        <v>0</v>
      </c>
      <c r="S182" s="137">
        <v>0</v>
      </c>
      <c r="T182" s="138">
        <f t="shared" si="53"/>
        <v>0</v>
      </c>
      <c r="AR182" s="139" t="s">
        <v>143</v>
      </c>
      <c r="AT182" s="139" t="s">
        <v>128</v>
      </c>
      <c r="AU182" s="139" t="s">
        <v>79</v>
      </c>
      <c r="AY182" s="18" t="s">
        <v>125</v>
      </c>
      <c r="BE182" s="140">
        <f t="shared" si="54"/>
        <v>0</v>
      </c>
      <c r="BF182" s="140">
        <f t="shared" si="55"/>
        <v>0</v>
      </c>
      <c r="BG182" s="140">
        <f t="shared" si="56"/>
        <v>0</v>
      </c>
      <c r="BH182" s="140">
        <f t="shared" si="57"/>
        <v>0</v>
      </c>
      <c r="BI182" s="140">
        <f t="shared" si="58"/>
        <v>0</v>
      </c>
      <c r="BJ182" s="18" t="s">
        <v>79</v>
      </c>
      <c r="BK182" s="140">
        <f t="shared" si="59"/>
        <v>0</v>
      </c>
      <c r="BL182" s="18" t="s">
        <v>143</v>
      </c>
      <c r="BM182" s="139" t="s">
        <v>1934</v>
      </c>
    </row>
    <row r="183" spans="2:65" s="1" customFormat="1" ht="16.5" customHeight="1">
      <c r="B183" s="33"/>
      <c r="C183" s="128" t="s">
        <v>708</v>
      </c>
      <c r="D183" s="128" t="s">
        <v>128</v>
      </c>
      <c r="E183" s="129" t="s">
        <v>1935</v>
      </c>
      <c r="F183" s="130" t="s">
        <v>1936</v>
      </c>
      <c r="G183" s="131" t="s">
        <v>295</v>
      </c>
      <c r="H183" s="132">
        <v>2</v>
      </c>
      <c r="I183" s="133"/>
      <c r="J183" s="134">
        <f t="shared" si="50"/>
        <v>0</v>
      </c>
      <c r="K183" s="130" t="s">
        <v>19</v>
      </c>
      <c r="L183" s="33"/>
      <c r="M183" s="135" t="s">
        <v>19</v>
      </c>
      <c r="N183" s="136" t="s">
        <v>43</v>
      </c>
      <c r="P183" s="137">
        <f t="shared" si="51"/>
        <v>0</v>
      </c>
      <c r="Q183" s="137">
        <v>0</v>
      </c>
      <c r="R183" s="137">
        <f t="shared" si="52"/>
        <v>0</v>
      </c>
      <c r="S183" s="137">
        <v>0</v>
      </c>
      <c r="T183" s="138">
        <f t="shared" si="53"/>
        <v>0</v>
      </c>
      <c r="AR183" s="139" t="s">
        <v>143</v>
      </c>
      <c r="AT183" s="139" t="s">
        <v>128</v>
      </c>
      <c r="AU183" s="139" t="s">
        <v>79</v>
      </c>
      <c r="AY183" s="18" t="s">
        <v>125</v>
      </c>
      <c r="BE183" s="140">
        <f t="shared" si="54"/>
        <v>0</v>
      </c>
      <c r="BF183" s="140">
        <f t="shared" si="55"/>
        <v>0</v>
      </c>
      <c r="BG183" s="140">
        <f t="shared" si="56"/>
        <v>0</v>
      </c>
      <c r="BH183" s="140">
        <f t="shared" si="57"/>
        <v>0</v>
      </c>
      <c r="BI183" s="140">
        <f t="shared" si="58"/>
        <v>0</v>
      </c>
      <c r="BJ183" s="18" t="s">
        <v>79</v>
      </c>
      <c r="BK183" s="140">
        <f t="shared" si="59"/>
        <v>0</v>
      </c>
      <c r="BL183" s="18" t="s">
        <v>143</v>
      </c>
      <c r="BM183" s="139" t="s">
        <v>1937</v>
      </c>
    </row>
    <row r="184" spans="2:65" s="1" customFormat="1" ht="16.5" customHeight="1">
      <c r="B184" s="33"/>
      <c r="C184" s="128" t="s">
        <v>712</v>
      </c>
      <c r="D184" s="128" t="s">
        <v>128</v>
      </c>
      <c r="E184" s="129" t="s">
        <v>1938</v>
      </c>
      <c r="F184" s="130" t="s">
        <v>1939</v>
      </c>
      <c r="G184" s="131" t="s">
        <v>295</v>
      </c>
      <c r="H184" s="132">
        <v>2</v>
      </c>
      <c r="I184" s="133"/>
      <c r="J184" s="134">
        <f t="shared" si="50"/>
        <v>0</v>
      </c>
      <c r="K184" s="130" t="s">
        <v>19</v>
      </c>
      <c r="L184" s="33"/>
      <c r="M184" s="135" t="s">
        <v>19</v>
      </c>
      <c r="N184" s="136" t="s">
        <v>43</v>
      </c>
      <c r="P184" s="137">
        <f t="shared" si="51"/>
        <v>0</v>
      </c>
      <c r="Q184" s="137">
        <v>0</v>
      </c>
      <c r="R184" s="137">
        <f t="shared" si="52"/>
        <v>0</v>
      </c>
      <c r="S184" s="137">
        <v>0</v>
      </c>
      <c r="T184" s="138">
        <f t="shared" si="53"/>
        <v>0</v>
      </c>
      <c r="AR184" s="139" t="s">
        <v>143</v>
      </c>
      <c r="AT184" s="139" t="s">
        <v>128</v>
      </c>
      <c r="AU184" s="139" t="s">
        <v>79</v>
      </c>
      <c r="AY184" s="18" t="s">
        <v>125</v>
      </c>
      <c r="BE184" s="140">
        <f t="shared" si="54"/>
        <v>0</v>
      </c>
      <c r="BF184" s="140">
        <f t="shared" si="55"/>
        <v>0</v>
      </c>
      <c r="BG184" s="140">
        <f t="shared" si="56"/>
        <v>0</v>
      </c>
      <c r="BH184" s="140">
        <f t="shared" si="57"/>
        <v>0</v>
      </c>
      <c r="BI184" s="140">
        <f t="shared" si="58"/>
        <v>0</v>
      </c>
      <c r="BJ184" s="18" t="s">
        <v>79</v>
      </c>
      <c r="BK184" s="140">
        <f t="shared" si="59"/>
        <v>0</v>
      </c>
      <c r="BL184" s="18" t="s">
        <v>143</v>
      </c>
      <c r="BM184" s="139" t="s">
        <v>1940</v>
      </c>
    </row>
    <row r="185" spans="2:65" s="1" customFormat="1" ht="16.5" customHeight="1">
      <c r="B185" s="33"/>
      <c r="C185" s="128" t="s">
        <v>719</v>
      </c>
      <c r="D185" s="128" t="s">
        <v>128</v>
      </c>
      <c r="E185" s="129" t="s">
        <v>1941</v>
      </c>
      <c r="F185" s="130" t="s">
        <v>1942</v>
      </c>
      <c r="G185" s="131" t="s">
        <v>295</v>
      </c>
      <c r="H185" s="132">
        <v>3</v>
      </c>
      <c r="I185" s="133"/>
      <c r="J185" s="134">
        <f t="shared" si="50"/>
        <v>0</v>
      </c>
      <c r="K185" s="130" t="s">
        <v>19</v>
      </c>
      <c r="L185" s="33"/>
      <c r="M185" s="135" t="s">
        <v>19</v>
      </c>
      <c r="N185" s="136" t="s">
        <v>43</v>
      </c>
      <c r="P185" s="137">
        <f t="shared" si="51"/>
        <v>0</v>
      </c>
      <c r="Q185" s="137">
        <v>0</v>
      </c>
      <c r="R185" s="137">
        <f t="shared" si="52"/>
        <v>0</v>
      </c>
      <c r="S185" s="137">
        <v>0</v>
      </c>
      <c r="T185" s="138">
        <f t="shared" si="53"/>
        <v>0</v>
      </c>
      <c r="AR185" s="139" t="s">
        <v>143</v>
      </c>
      <c r="AT185" s="139" t="s">
        <v>128</v>
      </c>
      <c r="AU185" s="139" t="s">
        <v>79</v>
      </c>
      <c r="AY185" s="18" t="s">
        <v>125</v>
      </c>
      <c r="BE185" s="140">
        <f t="shared" si="54"/>
        <v>0</v>
      </c>
      <c r="BF185" s="140">
        <f t="shared" si="55"/>
        <v>0</v>
      </c>
      <c r="BG185" s="140">
        <f t="shared" si="56"/>
        <v>0</v>
      </c>
      <c r="BH185" s="140">
        <f t="shared" si="57"/>
        <v>0</v>
      </c>
      <c r="BI185" s="140">
        <f t="shared" si="58"/>
        <v>0</v>
      </c>
      <c r="BJ185" s="18" t="s">
        <v>79</v>
      </c>
      <c r="BK185" s="140">
        <f t="shared" si="59"/>
        <v>0</v>
      </c>
      <c r="BL185" s="18" t="s">
        <v>143</v>
      </c>
      <c r="BM185" s="139" t="s">
        <v>1943</v>
      </c>
    </row>
    <row r="186" spans="2:65" s="1" customFormat="1" ht="16.5" customHeight="1">
      <c r="B186" s="33"/>
      <c r="C186" s="128" t="s">
        <v>725</v>
      </c>
      <c r="D186" s="128" t="s">
        <v>128</v>
      </c>
      <c r="E186" s="129" t="s">
        <v>1944</v>
      </c>
      <c r="F186" s="130" t="s">
        <v>1945</v>
      </c>
      <c r="G186" s="131" t="s">
        <v>295</v>
      </c>
      <c r="H186" s="132">
        <v>9</v>
      </c>
      <c r="I186" s="133"/>
      <c r="J186" s="134">
        <f t="shared" si="50"/>
        <v>0</v>
      </c>
      <c r="K186" s="130" t="s">
        <v>19</v>
      </c>
      <c r="L186" s="33"/>
      <c r="M186" s="135" t="s">
        <v>19</v>
      </c>
      <c r="N186" s="136" t="s">
        <v>43</v>
      </c>
      <c r="P186" s="137">
        <f t="shared" si="51"/>
        <v>0</v>
      </c>
      <c r="Q186" s="137">
        <v>0</v>
      </c>
      <c r="R186" s="137">
        <f t="shared" si="52"/>
        <v>0</v>
      </c>
      <c r="S186" s="137">
        <v>0</v>
      </c>
      <c r="T186" s="138">
        <f t="shared" si="53"/>
        <v>0</v>
      </c>
      <c r="AR186" s="139" t="s">
        <v>143</v>
      </c>
      <c r="AT186" s="139" t="s">
        <v>128</v>
      </c>
      <c r="AU186" s="139" t="s">
        <v>79</v>
      </c>
      <c r="AY186" s="18" t="s">
        <v>125</v>
      </c>
      <c r="BE186" s="140">
        <f t="shared" si="54"/>
        <v>0</v>
      </c>
      <c r="BF186" s="140">
        <f t="shared" si="55"/>
        <v>0</v>
      </c>
      <c r="BG186" s="140">
        <f t="shared" si="56"/>
        <v>0</v>
      </c>
      <c r="BH186" s="140">
        <f t="shared" si="57"/>
        <v>0</v>
      </c>
      <c r="BI186" s="140">
        <f t="shared" si="58"/>
        <v>0</v>
      </c>
      <c r="BJ186" s="18" t="s">
        <v>79</v>
      </c>
      <c r="BK186" s="140">
        <f t="shared" si="59"/>
        <v>0</v>
      </c>
      <c r="BL186" s="18" t="s">
        <v>143</v>
      </c>
      <c r="BM186" s="139" t="s">
        <v>1946</v>
      </c>
    </row>
    <row r="187" spans="2:65" s="1" customFormat="1" ht="16.5" customHeight="1">
      <c r="B187" s="33"/>
      <c r="C187" s="128" t="s">
        <v>733</v>
      </c>
      <c r="D187" s="128" t="s">
        <v>128</v>
      </c>
      <c r="E187" s="129" t="s">
        <v>1947</v>
      </c>
      <c r="F187" s="130" t="s">
        <v>1948</v>
      </c>
      <c r="G187" s="131" t="s">
        <v>131</v>
      </c>
      <c r="H187" s="132">
        <v>1</v>
      </c>
      <c r="I187" s="133"/>
      <c r="J187" s="134">
        <f t="shared" si="50"/>
        <v>0</v>
      </c>
      <c r="K187" s="130" t="s">
        <v>19</v>
      </c>
      <c r="L187" s="33"/>
      <c r="M187" s="141" t="s">
        <v>19</v>
      </c>
      <c r="N187" s="142" t="s">
        <v>43</v>
      </c>
      <c r="O187" s="143"/>
      <c r="P187" s="144">
        <f t="shared" si="51"/>
        <v>0</v>
      </c>
      <c r="Q187" s="144">
        <v>0</v>
      </c>
      <c r="R187" s="144">
        <f t="shared" si="52"/>
        <v>0</v>
      </c>
      <c r="S187" s="144">
        <v>0</v>
      </c>
      <c r="T187" s="145">
        <f t="shared" si="53"/>
        <v>0</v>
      </c>
      <c r="AR187" s="139" t="s">
        <v>143</v>
      </c>
      <c r="AT187" s="139" t="s">
        <v>128</v>
      </c>
      <c r="AU187" s="139" t="s">
        <v>79</v>
      </c>
      <c r="AY187" s="18" t="s">
        <v>125</v>
      </c>
      <c r="BE187" s="140">
        <f t="shared" si="54"/>
        <v>0</v>
      </c>
      <c r="BF187" s="140">
        <f t="shared" si="55"/>
        <v>0</v>
      </c>
      <c r="BG187" s="140">
        <f t="shared" si="56"/>
        <v>0</v>
      </c>
      <c r="BH187" s="140">
        <f t="shared" si="57"/>
        <v>0</v>
      </c>
      <c r="BI187" s="140">
        <f t="shared" si="58"/>
        <v>0</v>
      </c>
      <c r="BJ187" s="18" t="s">
        <v>79</v>
      </c>
      <c r="BK187" s="140">
        <f t="shared" si="59"/>
        <v>0</v>
      </c>
      <c r="BL187" s="18" t="s">
        <v>143</v>
      </c>
      <c r="BM187" s="139" t="s">
        <v>1949</v>
      </c>
    </row>
    <row r="188" spans="2:65" s="1" customFormat="1" ht="6.95" customHeight="1">
      <c r="B188" s="42"/>
      <c r="C188" s="43"/>
      <c r="D188" s="43"/>
      <c r="E188" s="43"/>
      <c r="F188" s="43"/>
      <c r="G188" s="43"/>
      <c r="H188" s="43"/>
      <c r="I188" s="43"/>
      <c r="J188" s="43"/>
      <c r="K188" s="43"/>
      <c r="L188" s="33"/>
    </row>
  </sheetData>
  <sheetProtection algorithmName="SHA-512" hashValue="6A1wIQfNTjbGJfac7ar4QM2lPYrftUgQ68uXLymHnT+ZVvCQeULbupkKdhLEdfBuPGDMS753k5NORHx4MAJGCA==" saltValue="P6H0gCzNXGuOdkpGxswT4faVvU78mPUgH0vItMAXglI5Dy1b64ATeIJ1gvT203jlOtW2wy9nrsF4YeOherBLsg==" spinCount="100000" sheet="1" objects="1" scenarios="1" formatColumns="0" formatRows="0" autoFilter="0"/>
  <autoFilter ref="C84:K187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7A1D9-124E-43CE-8990-51FE757D04BF}">
  <dimension ref="A1:H29"/>
  <sheetViews>
    <sheetView workbookViewId="0">
      <selection activeCell="M28" sqref="M28"/>
    </sheetView>
  </sheetViews>
  <sheetFormatPr defaultRowHeight="15"/>
  <cols>
    <col min="1" max="1" width="5.5" style="327" customWidth="1"/>
    <col min="2" max="2" width="12.5" style="327" customWidth="1"/>
    <col min="3" max="3" width="35.83203125" style="327" customWidth="1"/>
    <col min="4" max="4" width="13.6640625" style="330" customWidth="1"/>
    <col min="5" max="5" width="17.1640625" style="329" customWidth="1"/>
    <col min="6" max="6" width="19.5" style="328" customWidth="1"/>
    <col min="7" max="8" width="0" style="327" hidden="1" customWidth="1"/>
    <col min="9" max="16384" width="9.33203125" style="327"/>
  </cols>
  <sheetData>
    <row r="1" spans="1:8">
      <c r="A1" s="368"/>
      <c r="B1" s="367" t="s">
        <v>2203</v>
      </c>
      <c r="C1" s="367"/>
    </row>
    <row r="2" spans="1:8">
      <c r="A2" s="368"/>
      <c r="B2" s="367" t="s">
        <v>2202</v>
      </c>
      <c r="C2" s="367"/>
    </row>
    <row r="3" spans="1:8" ht="15.75" thickBot="1">
      <c r="A3" s="368"/>
      <c r="B3" s="367"/>
      <c r="C3" s="367"/>
    </row>
    <row r="4" spans="1:8" s="361" customFormat="1" ht="33.950000000000003" customHeight="1" thickBot="1">
      <c r="A4" s="366" t="s">
        <v>2201</v>
      </c>
      <c r="B4" s="365"/>
      <c r="C4" s="365"/>
      <c r="D4" s="364"/>
      <c r="E4" s="363"/>
      <c r="F4" s="362"/>
    </row>
    <row r="5" spans="1:8" ht="15.75" thickBot="1">
      <c r="A5" s="360" t="s">
        <v>2200</v>
      </c>
      <c r="B5" s="359"/>
      <c r="C5" s="359"/>
      <c r="D5" s="358" t="s">
        <v>1055</v>
      </c>
      <c r="E5" s="357" t="s">
        <v>2199</v>
      </c>
      <c r="F5" s="356" t="s">
        <v>2198</v>
      </c>
    </row>
    <row r="6" spans="1:8">
      <c r="A6" s="350">
        <v>1</v>
      </c>
      <c r="B6" s="349" t="s">
        <v>2197</v>
      </c>
      <c r="C6" s="349"/>
      <c r="D6" s="348"/>
      <c r="E6" s="347"/>
      <c r="F6" s="346">
        <f>'04.2 Pol Elektroinstalace'!G14</f>
        <v>0</v>
      </c>
      <c r="H6" s="327">
        <v>9</v>
      </c>
    </row>
    <row r="7" spans="1:8">
      <c r="A7" s="350">
        <v>2</v>
      </c>
      <c r="B7" s="349" t="s">
        <v>2196</v>
      </c>
      <c r="C7" s="349"/>
      <c r="D7" s="348">
        <v>3.6</v>
      </c>
      <c r="E7" s="347">
        <f>SUM(F6:F6)</f>
        <v>0</v>
      </c>
      <c r="F7" s="346">
        <f>D7*E7/100</f>
        <v>0</v>
      </c>
      <c r="H7" s="327">
        <v>10</v>
      </c>
    </row>
    <row r="8" spans="1:8">
      <c r="A8" s="350">
        <v>3</v>
      </c>
      <c r="B8" s="349" t="s">
        <v>2195</v>
      </c>
      <c r="C8" s="349"/>
      <c r="D8" s="348">
        <v>1</v>
      </c>
      <c r="E8" s="347">
        <f>SUM(F6:F6)</f>
        <v>0</v>
      </c>
      <c r="F8" s="346">
        <f>D8*E8/100</f>
        <v>0</v>
      </c>
      <c r="H8" s="327">
        <v>12</v>
      </c>
    </row>
    <row r="9" spans="1:8">
      <c r="A9" s="350">
        <v>4</v>
      </c>
      <c r="B9" s="349" t="s">
        <v>2194</v>
      </c>
      <c r="C9" s="349"/>
      <c r="D9" s="348"/>
      <c r="E9" s="347"/>
      <c r="F9" s="346">
        <f>'04.2 Pol Elektroinstalace'!G37</f>
        <v>0</v>
      </c>
      <c r="H9" s="327">
        <v>13</v>
      </c>
    </row>
    <row r="10" spans="1:8">
      <c r="A10" s="350">
        <v>5</v>
      </c>
      <c r="B10" s="349" t="s">
        <v>2193</v>
      </c>
      <c r="C10" s="349"/>
      <c r="D10" s="348">
        <v>5</v>
      </c>
      <c r="E10" s="347">
        <v>0</v>
      </c>
      <c r="F10" s="346">
        <f>D10*E10/100</f>
        <v>0</v>
      </c>
      <c r="H10" s="327">
        <v>14</v>
      </c>
    </row>
    <row r="11" spans="1:8">
      <c r="A11" s="350">
        <v>6</v>
      </c>
      <c r="B11" s="349" t="s">
        <v>2192</v>
      </c>
      <c r="C11" s="349"/>
      <c r="D11" s="348">
        <v>3</v>
      </c>
      <c r="E11" s="347">
        <f>SUM(F9:F9)</f>
        <v>0</v>
      </c>
      <c r="F11" s="346">
        <f>D11*E11/100</f>
        <v>0</v>
      </c>
      <c r="H11" s="327">
        <v>15</v>
      </c>
    </row>
    <row r="12" spans="1:8">
      <c r="A12" s="350">
        <v>7</v>
      </c>
      <c r="B12" s="349" t="s">
        <v>2191</v>
      </c>
      <c r="C12" s="349"/>
      <c r="D12" s="348"/>
      <c r="E12" s="347"/>
      <c r="F12" s="346">
        <f>'04.2 Pol Elektroinstalace'!G70</f>
        <v>0</v>
      </c>
      <c r="G12" s="328">
        <f>SUM(F9:F11)</f>
        <v>0</v>
      </c>
      <c r="H12" s="327">
        <v>18</v>
      </c>
    </row>
    <row r="13" spans="1:8">
      <c r="A13" s="350">
        <v>8</v>
      </c>
      <c r="B13" s="349" t="s">
        <v>2190</v>
      </c>
      <c r="C13" s="349"/>
      <c r="D13" s="348"/>
      <c r="E13" s="347"/>
      <c r="F13" s="346">
        <f>'04.2 Pol Elektroinstalace'!G73</f>
        <v>0</v>
      </c>
      <c r="H13" s="327">
        <v>19</v>
      </c>
    </row>
    <row r="14" spans="1:8" ht="15.75" thickBot="1">
      <c r="A14" s="350">
        <v>9</v>
      </c>
      <c r="B14" s="349" t="s">
        <v>2189</v>
      </c>
      <c r="C14" s="349"/>
      <c r="D14" s="348">
        <v>6</v>
      </c>
      <c r="E14" s="347">
        <f>SUM(F12:G12)</f>
        <v>0</v>
      </c>
      <c r="F14" s="346">
        <f>D14*E14/100</f>
        <v>0</v>
      </c>
      <c r="H14" s="327">
        <v>22</v>
      </c>
    </row>
    <row r="15" spans="1:8">
      <c r="A15" s="355">
        <v>10</v>
      </c>
      <c r="B15" s="354" t="s">
        <v>2188</v>
      </c>
      <c r="C15" s="354"/>
      <c r="D15" s="353"/>
      <c r="E15" s="352"/>
      <c r="F15" s="351">
        <f>SUM(F6:F7)</f>
        <v>0</v>
      </c>
      <c r="H15" s="327">
        <v>25</v>
      </c>
    </row>
    <row r="16" spans="1:8">
      <c r="A16" s="350">
        <v>11</v>
      </c>
      <c r="B16" s="349" t="s">
        <v>2187</v>
      </c>
      <c r="C16" s="349"/>
      <c r="D16" s="348"/>
      <c r="E16" s="347"/>
      <c r="F16" s="346">
        <f>SUM(F8:F14)</f>
        <v>0</v>
      </c>
      <c r="H16" s="327">
        <v>26</v>
      </c>
    </row>
    <row r="17" spans="1:8" ht="15.75" thickBot="1">
      <c r="A17" s="350">
        <v>12</v>
      </c>
      <c r="B17" s="349" t="s">
        <v>2186</v>
      </c>
      <c r="C17" s="349"/>
      <c r="D17" s="348"/>
      <c r="E17" s="347"/>
      <c r="F17" s="346">
        <f>'04.2 Pol Elektroinstalace'!G82</f>
        <v>0</v>
      </c>
      <c r="H17" s="327">
        <v>27</v>
      </c>
    </row>
    <row r="18" spans="1:8">
      <c r="A18" s="345">
        <v>13</v>
      </c>
      <c r="B18" s="344" t="s">
        <v>2185</v>
      </c>
      <c r="C18" s="344"/>
      <c r="D18" s="343"/>
      <c r="E18" s="342"/>
      <c r="F18" s="341">
        <f>SUM(F15:F17)</f>
        <v>0</v>
      </c>
      <c r="G18" s="328">
        <f>SUM(F18:F18)</f>
        <v>0</v>
      </c>
      <c r="H18" s="327">
        <v>28</v>
      </c>
    </row>
    <row r="19" spans="1:8">
      <c r="A19" s="340"/>
      <c r="B19" s="339"/>
      <c r="C19" s="339"/>
      <c r="D19" s="338"/>
      <c r="E19" s="337"/>
      <c r="F19" s="336"/>
    </row>
    <row r="20" spans="1:8">
      <c r="A20" s="350">
        <v>14</v>
      </c>
      <c r="B20" s="349" t="s">
        <v>2184</v>
      </c>
      <c r="C20" s="349"/>
      <c r="D20" s="348">
        <v>3.25</v>
      </c>
      <c r="E20" s="347">
        <f>SUM(F16:F16)</f>
        <v>0</v>
      </c>
      <c r="F20" s="346">
        <f>D20*E20/100</f>
        <v>0</v>
      </c>
      <c r="H20" s="327">
        <v>30</v>
      </c>
    </row>
    <row r="21" spans="1:8" ht="15.75" thickBot="1">
      <c r="A21" s="350">
        <v>15</v>
      </c>
      <c r="B21" s="349" t="s">
        <v>2183</v>
      </c>
      <c r="C21" s="349"/>
      <c r="D21" s="348">
        <v>0.8</v>
      </c>
      <c r="E21" s="347">
        <f>SUM(F16:F16)</f>
        <v>0</v>
      </c>
      <c r="F21" s="346">
        <f>D21*E21/100</f>
        <v>0</v>
      </c>
      <c r="H21" s="327">
        <v>31</v>
      </c>
    </row>
    <row r="22" spans="1:8">
      <c r="A22" s="345">
        <v>16</v>
      </c>
      <c r="B22" s="344" t="s">
        <v>2182</v>
      </c>
      <c r="C22" s="344"/>
      <c r="D22" s="343"/>
      <c r="E22" s="342"/>
      <c r="F22" s="341">
        <f>SUM(F20:F21)</f>
        <v>0</v>
      </c>
      <c r="G22" s="328">
        <f>SUM(F22:F22)</f>
        <v>0</v>
      </c>
      <c r="H22" s="327">
        <v>33</v>
      </c>
    </row>
    <row r="23" spans="1:8">
      <c r="A23" s="340"/>
      <c r="B23" s="339"/>
      <c r="C23" s="339"/>
      <c r="D23" s="338"/>
      <c r="E23" s="337"/>
      <c r="F23" s="336"/>
    </row>
    <row r="24" spans="1:8">
      <c r="A24" s="350">
        <v>17</v>
      </c>
      <c r="B24" s="349" t="s">
        <v>2181</v>
      </c>
      <c r="C24" s="349"/>
      <c r="D24" s="348"/>
      <c r="E24" s="347"/>
      <c r="F24" s="346">
        <v>0</v>
      </c>
      <c r="H24" s="327">
        <v>35</v>
      </c>
    </row>
    <row r="25" spans="1:8">
      <c r="A25" s="350">
        <v>18</v>
      </c>
      <c r="B25" s="349" t="s">
        <v>2180</v>
      </c>
      <c r="C25" s="349"/>
      <c r="D25" s="348"/>
      <c r="E25" s="347"/>
      <c r="F25" s="346">
        <v>0</v>
      </c>
      <c r="H25" s="327">
        <v>36</v>
      </c>
    </row>
    <row r="26" spans="1:8" ht="15.75" thickBot="1">
      <c r="A26" s="350">
        <v>19</v>
      </c>
      <c r="B26" s="349" t="s">
        <v>2179</v>
      </c>
      <c r="C26" s="349"/>
      <c r="D26" s="348"/>
      <c r="E26" s="347"/>
      <c r="F26" s="346">
        <v>0</v>
      </c>
      <c r="H26" s="327">
        <v>39</v>
      </c>
    </row>
    <row r="27" spans="1:8">
      <c r="A27" s="345">
        <v>20</v>
      </c>
      <c r="B27" s="344" t="s">
        <v>2178</v>
      </c>
      <c r="C27" s="344"/>
      <c r="D27" s="343"/>
      <c r="E27" s="342"/>
      <c r="F27" s="341">
        <f>SUM(F24:F26)</f>
        <v>0</v>
      </c>
      <c r="G27" s="328">
        <f>SUM(F27:F27)</f>
        <v>0</v>
      </c>
      <c r="H27" s="327">
        <v>41</v>
      </c>
    </row>
    <row r="28" spans="1:8" ht="15.75" thickBot="1">
      <c r="A28" s="340"/>
      <c r="B28" s="339"/>
      <c r="C28" s="339"/>
      <c r="D28" s="338"/>
      <c r="E28" s="337"/>
      <c r="F28" s="336"/>
    </row>
    <row r="29" spans="1:8" ht="16.5" thickTop="1" thickBot="1">
      <c r="A29" s="335">
        <v>21</v>
      </c>
      <c r="B29" s="334" t="s">
        <v>2177</v>
      </c>
      <c r="C29" s="334"/>
      <c r="D29" s="333"/>
      <c r="E29" s="332"/>
      <c r="F29" s="331">
        <f>SUM(G15:G28)</f>
        <v>0</v>
      </c>
      <c r="H29" s="327">
        <v>44</v>
      </c>
    </row>
  </sheetData>
  <pageMargins left="0.25" right="0.25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84ECF-6736-456D-A57E-7A961856E338}">
  <sheetPr>
    <pageSetUpPr fitToPage="1"/>
  </sheetPr>
  <dimension ref="A1:M98"/>
  <sheetViews>
    <sheetView workbookViewId="0">
      <selection activeCell="F82" sqref="F82"/>
    </sheetView>
  </sheetViews>
  <sheetFormatPr defaultRowHeight="15"/>
  <cols>
    <col min="1" max="1" width="4.83203125" style="327" bestFit="1" customWidth="1"/>
    <col min="2" max="2" width="11.6640625" style="327" bestFit="1" customWidth="1"/>
    <col min="3" max="3" width="58.83203125" style="327" bestFit="1" customWidth="1"/>
    <col min="4" max="4" width="4.1640625" style="327" bestFit="1" customWidth="1"/>
    <col min="5" max="5" width="9.6640625" style="327" bestFit="1" customWidth="1"/>
    <col min="6" max="6" width="12.83203125" style="327" bestFit="1" customWidth="1"/>
    <col min="7" max="7" width="13.5" style="327" bestFit="1" customWidth="1"/>
    <col min="8" max="8" width="7.83203125" style="327" bestFit="1" customWidth="1"/>
    <col min="9" max="9" width="11.83203125" style="327" bestFit="1" customWidth="1"/>
    <col min="10" max="10" width="6.33203125" style="369" hidden="1" customWidth="1"/>
    <col min="11" max="11" width="6.33203125" style="327" hidden="1" customWidth="1"/>
    <col min="12" max="12" width="0" style="327" hidden="1" customWidth="1"/>
    <col min="13" max="13" width="5.33203125" style="327" hidden="1" customWidth="1"/>
    <col min="14" max="16384" width="9.33203125" style="327"/>
  </cols>
  <sheetData>
    <row r="1" spans="1:13">
      <c r="A1" s="438"/>
      <c r="B1" s="367" t="s">
        <v>2203</v>
      </c>
      <c r="C1" s="438"/>
      <c r="D1" s="438"/>
      <c r="E1" s="438"/>
      <c r="F1" s="438"/>
      <c r="G1" s="438"/>
      <c r="H1" s="438"/>
      <c r="I1" s="438"/>
      <c r="J1" s="437"/>
    </row>
    <row r="2" spans="1:13">
      <c r="A2" s="438"/>
      <c r="B2" s="367" t="s">
        <v>2202</v>
      </c>
      <c r="C2" s="438"/>
      <c r="D2" s="438"/>
      <c r="E2" s="438"/>
      <c r="F2" s="438"/>
      <c r="G2" s="438"/>
      <c r="H2" s="438"/>
      <c r="I2" s="438"/>
      <c r="J2" s="437"/>
    </row>
    <row r="3" spans="1:13">
      <c r="A3" s="438"/>
      <c r="B3" s="367"/>
      <c r="C3" s="438"/>
      <c r="D3" s="438"/>
      <c r="E3" s="438"/>
      <c r="F3" s="438"/>
      <c r="G3" s="438"/>
      <c r="H3" s="438"/>
      <c r="I3" s="438"/>
      <c r="J3" s="437"/>
    </row>
    <row r="4" spans="1:13" s="361" customFormat="1" ht="33.950000000000003" customHeight="1" thickBot="1">
      <c r="A4" s="436" t="s">
        <v>2289</v>
      </c>
      <c r="B4" s="436"/>
      <c r="C4" s="436"/>
      <c r="D4" s="436"/>
      <c r="E4" s="436"/>
      <c r="F4" s="436"/>
      <c r="G4" s="436"/>
      <c r="H4" s="436"/>
      <c r="I4" s="436"/>
      <c r="J4" s="435"/>
    </row>
    <row r="5" spans="1:13" ht="15.75" thickBot="1">
      <c r="A5" s="434" t="s">
        <v>2200</v>
      </c>
      <c r="B5" s="433" t="s">
        <v>2288</v>
      </c>
      <c r="C5" s="432" t="s">
        <v>2287</v>
      </c>
      <c r="D5" s="432" t="s">
        <v>2286</v>
      </c>
      <c r="E5" s="431" t="s">
        <v>2285</v>
      </c>
      <c r="F5" s="431" t="s">
        <v>2284</v>
      </c>
      <c r="G5" s="430" t="s">
        <v>2283</v>
      </c>
      <c r="H5" s="429" t="s">
        <v>2282</v>
      </c>
      <c r="I5" s="428" t="s">
        <v>2281</v>
      </c>
      <c r="J5" s="427" t="s">
        <v>42</v>
      </c>
      <c r="K5" s="327" t="s">
        <v>2280</v>
      </c>
      <c r="L5" s="327" t="s">
        <v>2279</v>
      </c>
      <c r="M5" s="327" t="s">
        <v>2278</v>
      </c>
    </row>
    <row r="6" spans="1:13" s="400" customFormat="1" ht="20.100000000000001" customHeight="1">
      <c r="A6" s="426" t="s">
        <v>2277</v>
      </c>
      <c r="B6" s="425"/>
      <c r="E6" s="424"/>
      <c r="F6" s="424"/>
      <c r="G6" s="423"/>
      <c r="H6" s="422"/>
      <c r="I6" s="421"/>
      <c r="J6" s="420"/>
    </row>
    <row r="7" spans="1:13">
      <c r="A7" s="399">
        <v>1</v>
      </c>
      <c r="B7" s="398">
        <v>471003</v>
      </c>
      <c r="C7" s="397" t="s">
        <v>2276</v>
      </c>
      <c r="D7" s="397" t="s">
        <v>1801</v>
      </c>
      <c r="E7" s="396">
        <v>1</v>
      </c>
      <c r="F7" s="396">
        <v>0</v>
      </c>
      <c r="G7" s="395">
        <f>E7*F7</f>
        <v>0</v>
      </c>
      <c r="H7" s="394">
        <v>0</v>
      </c>
      <c r="I7" s="393">
        <f>E7*H7</f>
        <v>0</v>
      </c>
      <c r="J7" s="392" t="s">
        <v>2207</v>
      </c>
      <c r="K7" s="327" t="s">
        <v>2206</v>
      </c>
      <c r="M7" s="383" t="s">
        <v>2269</v>
      </c>
    </row>
    <row r="8" spans="1:13">
      <c r="A8" s="399">
        <v>2</v>
      </c>
      <c r="B8" s="398">
        <v>472002</v>
      </c>
      <c r="C8" s="397" t="s">
        <v>2275</v>
      </c>
      <c r="D8" s="397" t="s">
        <v>1801</v>
      </c>
      <c r="E8" s="396">
        <v>1</v>
      </c>
      <c r="F8" s="396">
        <v>0</v>
      </c>
      <c r="G8" s="395">
        <f>E8*F8</f>
        <v>0</v>
      </c>
      <c r="H8" s="394">
        <v>0</v>
      </c>
      <c r="I8" s="393">
        <f>E8*H8</f>
        <v>0</v>
      </c>
      <c r="J8" s="392" t="s">
        <v>2207</v>
      </c>
      <c r="K8" s="327" t="s">
        <v>2206</v>
      </c>
      <c r="M8" s="383" t="s">
        <v>2269</v>
      </c>
    </row>
    <row r="9" spans="1:13">
      <c r="A9" s="399">
        <v>3</v>
      </c>
      <c r="B9" s="398">
        <v>473005</v>
      </c>
      <c r="C9" s="397" t="s">
        <v>2274</v>
      </c>
      <c r="D9" s="397" t="s">
        <v>1801</v>
      </c>
      <c r="E9" s="396">
        <v>3</v>
      </c>
      <c r="F9" s="396">
        <v>0</v>
      </c>
      <c r="G9" s="395">
        <f>E9*F9</f>
        <v>0</v>
      </c>
      <c r="H9" s="394">
        <v>0</v>
      </c>
      <c r="I9" s="393">
        <f>E9*H9</f>
        <v>0</v>
      </c>
      <c r="J9" s="392" t="s">
        <v>2207</v>
      </c>
      <c r="K9" s="327" t="s">
        <v>2206</v>
      </c>
      <c r="M9" s="383" t="s">
        <v>2269</v>
      </c>
    </row>
    <row r="10" spans="1:13">
      <c r="A10" s="399">
        <v>4</v>
      </c>
      <c r="B10" s="398">
        <v>712217</v>
      </c>
      <c r="C10" s="397" t="s">
        <v>2273</v>
      </c>
      <c r="D10" s="397" t="s">
        <v>1801</v>
      </c>
      <c r="E10" s="396">
        <v>1</v>
      </c>
      <c r="F10" s="396">
        <v>0</v>
      </c>
      <c r="G10" s="395">
        <f>E10*F10</f>
        <v>0</v>
      </c>
      <c r="H10" s="394">
        <v>0</v>
      </c>
      <c r="I10" s="393">
        <f>E10*H10</f>
        <v>0</v>
      </c>
      <c r="J10" s="392" t="s">
        <v>2213</v>
      </c>
      <c r="K10" s="327" t="s">
        <v>2206</v>
      </c>
      <c r="M10" s="383" t="s">
        <v>2269</v>
      </c>
    </row>
    <row r="11" spans="1:13">
      <c r="A11" s="399">
        <v>5</v>
      </c>
      <c r="B11" s="398">
        <v>712119</v>
      </c>
      <c r="C11" s="397" t="s">
        <v>2272</v>
      </c>
      <c r="D11" s="397" t="s">
        <v>1801</v>
      </c>
      <c r="E11" s="396">
        <v>1</v>
      </c>
      <c r="F11" s="396">
        <v>0</v>
      </c>
      <c r="G11" s="395">
        <f>E11*F11</f>
        <v>0</v>
      </c>
      <c r="H11" s="394">
        <v>0</v>
      </c>
      <c r="I11" s="393">
        <f>E11*H11</f>
        <v>0</v>
      </c>
      <c r="J11" s="392" t="s">
        <v>2213</v>
      </c>
      <c r="K11" s="327" t="s">
        <v>2206</v>
      </c>
      <c r="M11" s="383" t="s">
        <v>2269</v>
      </c>
    </row>
    <row r="12" spans="1:13">
      <c r="A12" s="399">
        <v>6</v>
      </c>
      <c r="B12" s="398">
        <v>436237</v>
      </c>
      <c r="C12" s="397" t="s">
        <v>2271</v>
      </c>
      <c r="D12" s="397" t="s">
        <v>1801</v>
      </c>
      <c r="E12" s="396">
        <v>1</v>
      </c>
      <c r="F12" s="396">
        <v>0</v>
      </c>
      <c r="G12" s="395">
        <f>E12*F12</f>
        <v>0</v>
      </c>
      <c r="H12" s="394">
        <v>0</v>
      </c>
      <c r="I12" s="393">
        <f>E12*H12</f>
        <v>0</v>
      </c>
      <c r="J12" s="392" t="s">
        <v>2207</v>
      </c>
      <c r="K12" s="327" t="s">
        <v>2206</v>
      </c>
      <c r="M12" s="383" t="s">
        <v>2269</v>
      </c>
    </row>
    <row r="13" spans="1:13" ht="15.75" thickBot="1">
      <c r="A13" s="391">
        <v>7</v>
      </c>
      <c r="B13" s="390">
        <v>552422</v>
      </c>
      <c r="C13" s="389" t="s">
        <v>2270</v>
      </c>
      <c r="D13" s="389" t="s">
        <v>1801</v>
      </c>
      <c r="E13" s="388">
        <v>9</v>
      </c>
      <c r="F13" s="388">
        <v>0</v>
      </c>
      <c r="G13" s="387">
        <f>E13*F13</f>
        <v>0</v>
      </c>
      <c r="H13" s="386">
        <v>0</v>
      </c>
      <c r="I13" s="385">
        <f>E13*H13</f>
        <v>0</v>
      </c>
      <c r="J13" s="384" t="s">
        <v>2213</v>
      </c>
      <c r="K13" s="327" t="s">
        <v>2206</v>
      </c>
      <c r="M13" s="383" t="s">
        <v>2269</v>
      </c>
    </row>
    <row r="14" spans="1:13" s="374" customFormat="1" ht="14.25">
      <c r="A14" s="418"/>
      <c r="B14" s="417"/>
      <c r="C14" s="416" t="s">
        <v>2205</v>
      </c>
      <c r="D14" s="416"/>
      <c r="E14" s="415"/>
      <c r="F14" s="415"/>
      <c r="G14" s="414">
        <f>SUM(G7:G13)</f>
        <v>0</v>
      </c>
      <c r="H14" s="413"/>
      <c r="I14" s="412">
        <f>SUM(I7:I13)</f>
        <v>0</v>
      </c>
      <c r="J14" s="411"/>
      <c r="M14" s="410" t="s">
        <v>2269</v>
      </c>
    </row>
    <row r="15" spans="1:13" s="400" customFormat="1" ht="20.100000000000001" customHeight="1">
      <c r="A15" s="409" t="s">
        <v>2268</v>
      </c>
      <c r="B15" s="408"/>
      <c r="C15" s="407"/>
      <c r="D15" s="407"/>
      <c r="E15" s="406"/>
      <c r="F15" s="406"/>
      <c r="G15" s="405"/>
      <c r="H15" s="404"/>
      <c r="I15" s="403"/>
      <c r="J15" s="402"/>
      <c r="M15" s="401"/>
    </row>
    <row r="16" spans="1:13">
      <c r="A16" s="399">
        <v>8</v>
      </c>
      <c r="B16" s="398">
        <v>415035</v>
      </c>
      <c r="C16" s="397" t="s">
        <v>2267</v>
      </c>
      <c r="D16" s="397" t="s">
        <v>1801</v>
      </c>
      <c r="E16" s="396">
        <v>1</v>
      </c>
      <c r="F16" s="396">
        <v>0</v>
      </c>
      <c r="G16" s="395">
        <f>E16*F16</f>
        <v>0</v>
      </c>
      <c r="H16" s="394">
        <v>0</v>
      </c>
      <c r="I16" s="393">
        <f>E16*H16</f>
        <v>0</v>
      </c>
      <c r="J16" s="392" t="s">
        <v>2207</v>
      </c>
      <c r="K16" s="327" t="s">
        <v>2206</v>
      </c>
      <c r="M16" s="383" t="s">
        <v>2246</v>
      </c>
    </row>
    <row r="17" spans="1:13">
      <c r="A17" s="399">
        <v>9</v>
      </c>
      <c r="B17" s="398">
        <v>415024</v>
      </c>
      <c r="C17" s="397" t="s">
        <v>2266</v>
      </c>
      <c r="D17" s="397" t="s">
        <v>1801</v>
      </c>
      <c r="E17" s="396">
        <v>1</v>
      </c>
      <c r="F17" s="396">
        <v>0</v>
      </c>
      <c r="G17" s="395">
        <f>E17*F17</f>
        <v>0</v>
      </c>
      <c r="H17" s="394">
        <v>0</v>
      </c>
      <c r="I17" s="393">
        <f>E17*H17</f>
        <v>0</v>
      </c>
      <c r="J17" s="392" t="s">
        <v>2207</v>
      </c>
      <c r="K17" s="327" t="s">
        <v>2206</v>
      </c>
      <c r="M17" s="383" t="s">
        <v>2246</v>
      </c>
    </row>
    <row r="18" spans="1:13">
      <c r="A18" s="399">
        <v>10</v>
      </c>
      <c r="B18" s="398">
        <v>435165</v>
      </c>
      <c r="C18" s="397" t="s">
        <v>2265</v>
      </c>
      <c r="D18" s="397" t="s">
        <v>1801</v>
      </c>
      <c r="E18" s="396">
        <v>2</v>
      </c>
      <c r="F18" s="396">
        <v>0</v>
      </c>
      <c r="G18" s="395">
        <f>E18*F18</f>
        <v>0</v>
      </c>
      <c r="H18" s="394">
        <v>0</v>
      </c>
      <c r="I18" s="393">
        <f>E18*H18</f>
        <v>0</v>
      </c>
      <c r="J18" s="392" t="s">
        <v>2207</v>
      </c>
      <c r="K18" s="327" t="s">
        <v>2206</v>
      </c>
      <c r="M18" s="383" t="s">
        <v>2246</v>
      </c>
    </row>
    <row r="19" spans="1:13">
      <c r="A19" s="399">
        <v>11</v>
      </c>
      <c r="B19" s="398">
        <v>435166</v>
      </c>
      <c r="C19" s="397" t="s">
        <v>2264</v>
      </c>
      <c r="D19" s="397" t="s">
        <v>1801</v>
      </c>
      <c r="E19" s="396">
        <v>1</v>
      </c>
      <c r="F19" s="396">
        <v>0</v>
      </c>
      <c r="G19" s="395">
        <f>E19*F19</f>
        <v>0</v>
      </c>
      <c r="H19" s="394">
        <v>0</v>
      </c>
      <c r="I19" s="393">
        <f>E19*H19</f>
        <v>0</v>
      </c>
      <c r="J19" s="392" t="s">
        <v>2207</v>
      </c>
      <c r="K19" s="327" t="s">
        <v>2206</v>
      </c>
      <c r="M19" s="383" t="s">
        <v>2246</v>
      </c>
    </row>
    <row r="20" spans="1:13">
      <c r="A20" s="399">
        <v>12</v>
      </c>
      <c r="B20" s="398">
        <v>435161</v>
      </c>
      <c r="C20" s="397" t="s">
        <v>2263</v>
      </c>
      <c r="D20" s="397" t="s">
        <v>1801</v>
      </c>
      <c r="E20" s="396">
        <v>1</v>
      </c>
      <c r="F20" s="396">
        <v>0</v>
      </c>
      <c r="G20" s="395">
        <f>E20*F20</f>
        <v>0</v>
      </c>
      <c r="H20" s="394">
        <v>0</v>
      </c>
      <c r="I20" s="393">
        <f>E20*H20</f>
        <v>0</v>
      </c>
      <c r="J20" s="392" t="s">
        <v>2207</v>
      </c>
      <c r="K20" s="327" t="s">
        <v>2206</v>
      </c>
      <c r="M20" s="383" t="s">
        <v>2246</v>
      </c>
    </row>
    <row r="21" spans="1:13">
      <c r="A21" s="399">
        <v>13</v>
      </c>
      <c r="B21" s="398">
        <v>435161</v>
      </c>
      <c r="C21" s="397" t="s">
        <v>2262</v>
      </c>
      <c r="D21" s="397" t="s">
        <v>1801</v>
      </c>
      <c r="E21" s="396">
        <v>1</v>
      </c>
      <c r="F21" s="396">
        <v>0</v>
      </c>
      <c r="G21" s="395">
        <f>E21*F21</f>
        <v>0</v>
      </c>
      <c r="H21" s="394">
        <v>0</v>
      </c>
      <c r="I21" s="393">
        <f>E21*H21</f>
        <v>0</v>
      </c>
      <c r="J21" s="392" t="s">
        <v>2207</v>
      </c>
      <c r="K21" s="327" t="s">
        <v>2206</v>
      </c>
      <c r="M21" s="383" t="s">
        <v>2246</v>
      </c>
    </row>
    <row r="22" spans="1:13">
      <c r="A22" s="399">
        <v>14</v>
      </c>
      <c r="B22" s="398">
        <v>438262</v>
      </c>
      <c r="C22" s="397" t="s">
        <v>2261</v>
      </c>
      <c r="D22" s="397" t="s">
        <v>1801</v>
      </c>
      <c r="E22" s="396">
        <v>1</v>
      </c>
      <c r="F22" s="396">
        <v>0</v>
      </c>
      <c r="G22" s="395">
        <f>E22*F22</f>
        <v>0</v>
      </c>
      <c r="H22" s="394">
        <v>0</v>
      </c>
      <c r="I22" s="393">
        <f>E22*H22</f>
        <v>0</v>
      </c>
      <c r="J22" s="392" t="s">
        <v>2207</v>
      </c>
      <c r="K22" s="327" t="s">
        <v>2206</v>
      </c>
      <c r="M22" s="383" t="s">
        <v>2246</v>
      </c>
    </row>
    <row r="23" spans="1:13">
      <c r="A23" s="399">
        <v>15</v>
      </c>
      <c r="B23" s="398">
        <v>438261</v>
      </c>
      <c r="C23" s="397" t="s">
        <v>2260</v>
      </c>
      <c r="D23" s="397" t="s">
        <v>1801</v>
      </c>
      <c r="E23" s="396">
        <v>1</v>
      </c>
      <c r="F23" s="396">
        <v>0</v>
      </c>
      <c r="G23" s="395">
        <f>E23*F23</f>
        <v>0</v>
      </c>
      <c r="H23" s="394">
        <v>0</v>
      </c>
      <c r="I23" s="393">
        <f>E23*H23</f>
        <v>0</v>
      </c>
      <c r="J23" s="392" t="s">
        <v>2207</v>
      </c>
      <c r="K23" s="327" t="s">
        <v>2206</v>
      </c>
      <c r="M23" s="383" t="s">
        <v>2246</v>
      </c>
    </row>
    <row r="24" spans="1:13">
      <c r="A24" s="399">
        <v>16</v>
      </c>
      <c r="B24" s="398">
        <v>761112</v>
      </c>
      <c r="C24" s="397" t="s">
        <v>2259</v>
      </c>
      <c r="D24" s="397" t="s">
        <v>1801</v>
      </c>
      <c r="E24" s="396">
        <v>2</v>
      </c>
      <c r="F24" s="396">
        <v>0</v>
      </c>
      <c r="G24" s="395">
        <f>E24*F24</f>
        <v>0</v>
      </c>
      <c r="H24" s="394">
        <v>0</v>
      </c>
      <c r="I24" s="393">
        <f>E24*H24</f>
        <v>0</v>
      </c>
      <c r="J24" s="392" t="s">
        <v>2213</v>
      </c>
      <c r="K24" s="327" t="s">
        <v>2206</v>
      </c>
      <c r="M24" s="383" t="s">
        <v>2246</v>
      </c>
    </row>
    <row r="25" spans="1:13">
      <c r="A25" s="399">
        <v>17</v>
      </c>
      <c r="B25" s="398">
        <v>101213</v>
      </c>
      <c r="C25" s="397" t="s">
        <v>2258</v>
      </c>
      <c r="D25" s="397" t="s">
        <v>323</v>
      </c>
      <c r="E25" s="396">
        <v>30</v>
      </c>
      <c r="F25" s="396">
        <v>0</v>
      </c>
      <c r="G25" s="395">
        <f>E25*F25</f>
        <v>0</v>
      </c>
      <c r="H25" s="394">
        <v>0</v>
      </c>
      <c r="I25" s="393">
        <f>E25*H25</f>
        <v>0</v>
      </c>
      <c r="J25" s="392" t="s">
        <v>2207</v>
      </c>
      <c r="K25" s="327" t="s">
        <v>2206</v>
      </c>
      <c r="M25" s="383" t="s">
        <v>2246</v>
      </c>
    </row>
    <row r="26" spans="1:13">
      <c r="A26" s="399">
        <v>18</v>
      </c>
      <c r="B26" s="398">
        <v>101211</v>
      </c>
      <c r="C26" s="397" t="s">
        <v>2257</v>
      </c>
      <c r="D26" s="397" t="s">
        <v>323</v>
      </c>
      <c r="E26" s="396">
        <v>28</v>
      </c>
      <c r="F26" s="396">
        <v>0</v>
      </c>
      <c r="G26" s="395">
        <f>E26*F26</f>
        <v>0</v>
      </c>
      <c r="H26" s="394">
        <v>0</v>
      </c>
      <c r="I26" s="393">
        <f>E26*H26</f>
        <v>0</v>
      </c>
      <c r="J26" s="392" t="s">
        <v>2207</v>
      </c>
      <c r="K26" s="327" t="s">
        <v>2206</v>
      </c>
      <c r="M26" s="383" t="s">
        <v>2246</v>
      </c>
    </row>
    <row r="27" spans="1:13">
      <c r="A27" s="399">
        <v>19</v>
      </c>
      <c r="B27" s="398">
        <v>173111</v>
      </c>
      <c r="C27" s="397" t="s">
        <v>2256</v>
      </c>
      <c r="D27" s="397" t="s">
        <v>323</v>
      </c>
      <c r="E27" s="396">
        <v>45</v>
      </c>
      <c r="F27" s="396">
        <v>0</v>
      </c>
      <c r="G27" s="395">
        <f>E27*F27</f>
        <v>0</v>
      </c>
      <c r="H27" s="394">
        <v>0</v>
      </c>
      <c r="I27" s="393">
        <f>E27*H27</f>
        <v>0</v>
      </c>
      <c r="J27" s="392" t="s">
        <v>2207</v>
      </c>
      <c r="K27" s="327" t="s">
        <v>2206</v>
      </c>
      <c r="M27" s="383" t="s">
        <v>2246</v>
      </c>
    </row>
    <row r="28" spans="1:13">
      <c r="A28" s="399">
        <v>20</v>
      </c>
      <c r="B28" s="398">
        <v>173110</v>
      </c>
      <c r="C28" s="397" t="s">
        <v>2255</v>
      </c>
      <c r="D28" s="397" t="s">
        <v>323</v>
      </c>
      <c r="E28" s="396">
        <v>40</v>
      </c>
      <c r="F28" s="396">
        <v>0</v>
      </c>
      <c r="G28" s="395">
        <f>E28*F28</f>
        <v>0</v>
      </c>
      <c r="H28" s="394">
        <v>0</v>
      </c>
      <c r="I28" s="393">
        <f>E28*H28</f>
        <v>0</v>
      </c>
      <c r="J28" s="392" t="s">
        <v>2207</v>
      </c>
      <c r="K28" s="327" t="s">
        <v>2206</v>
      </c>
      <c r="M28" s="383" t="s">
        <v>2246</v>
      </c>
    </row>
    <row r="29" spans="1:13">
      <c r="A29" s="399">
        <v>21</v>
      </c>
      <c r="B29" s="398">
        <v>173107</v>
      </c>
      <c r="C29" s="397" t="s">
        <v>2254</v>
      </c>
      <c r="D29" s="397" t="s">
        <v>323</v>
      </c>
      <c r="E29" s="396">
        <v>20</v>
      </c>
      <c r="F29" s="396">
        <v>0</v>
      </c>
      <c r="G29" s="395">
        <f>E29*F29</f>
        <v>0</v>
      </c>
      <c r="H29" s="394">
        <v>0</v>
      </c>
      <c r="I29" s="393">
        <f>E29*H29</f>
        <v>0</v>
      </c>
      <c r="J29" s="392" t="s">
        <v>2207</v>
      </c>
      <c r="K29" s="327" t="s">
        <v>2206</v>
      </c>
      <c r="M29" s="383" t="s">
        <v>2246</v>
      </c>
    </row>
    <row r="30" spans="1:13">
      <c r="A30" s="399">
        <v>22</v>
      </c>
      <c r="B30" s="398">
        <v>121105</v>
      </c>
      <c r="C30" s="397" t="s">
        <v>2253</v>
      </c>
      <c r="D30" s="397" t="s">
        <v>323</v>
      </c>
      <c r="E30" s="396">
        <v>72</v>
      </c>
      <c r="F30" s="396">
        <v>0</v>
      </c>
      <c r="G30" s="395">
        <f>E30*F30</f>
        <v>0</v>
      </c>
      <c r="H30" s="394">
        <v>0</v>
      </c>
      <c r="I30" s="393">
        <f>E30*H30</f>
        <v>0</v>
      </c>
      <c r="J30" s="392" t="s">
        <v>2207</v>
      </c>
      <c r="K30" s="327" t="s">
        <v>2206</v>
      </c>
      <c r="M30" s="383" t="s">
        <v>2246</v>
      </c>
    </row>
    <row r="31" spans="1:13">
      <c r="A31" s="399">
        <v>23</v>
      </c>
      <c r="B31" s="398">
        <v>121310</v>
      </c>
      <c r="C31" s="397" t="s">
        <v>2252</v>
      </c>
      <c r="D31" s="397" t="s">
        <v>323</v>
      </c>
      <c r="E31" s="396">
        <v>15</v>
      </c>
      <c r="F31" s="396">
        <v>0</v>
      </c>
      <c r="G31" s="395">
        <f>E31*F31</f>
        <v>0</v>
      </c>
      <c r="H31" s="394">
        <v>0</v>
      </c>
      <c r="I31" s="393">
        <f>E31*H31</f>
        <v>0</v>
      </c>
      <c r="J31" s="392" t="s">
        <v>2207</v>
      </c>
      <c r="K31" s="327" t="s">
        <v>2206</v>
      </c>
      <c r="M31" s="383" t="s">
        <v>2246</v>
      </c>
    </row>
    <row r="32" spans="1:13">
      <c r="A32" s="399">
        <v>24</v>
      </c>
      <c r="B32" s="398">
        <v>121306</v>
      </c>
      <c r="C32" s="397" t="s">
        <v>2251</v>
      </c>
      <c r="D32" s="397" t="s">
        <v>323</v>
      </c>
      <c r="E32" s="396">
        <v>30</v>
      </c>
      <c r="F32" s="396">
        <v>0</v>
      </c>
      <c r="G32" s="395">
        <f>E32*F32</f>
        <v>0</v>
      </c>
      <c r="H32" s="394">
        <v>0</v>
      </c>
      <c r="I32" s="393">
        <f>E32*H32</f>
        <v>0</v>
      </c>
      <c r="J32" s="392" t="s">
        <v>2207</v>
      </c>
      <c r="K32" s="327" t="s">
        <v>2206</v>
      </c>
      <c r="M32" s="383" t="s">
        <v>2246</v>
      </c>
    </row>
    <row r="33" spans="1:13">
      <c r="A33" s="399">
        <v>25</v>
      </c>
      <c r="B33" s="398">
        <v>347321</v>
      </c>
      <c r="C33" s="397" t="s">
        <v>2250</v>
      </c>
      <c r="D33" s="397" t="s">
        <v>323</v>
      </c>
      <c r="E33" s="396">
        <v>10</v>
      </c>
      <c r="F33" s="396">
        <v>0</v>
      </c>
      <c r="G33" s="395">
        <f>E33*F33</f>
        <v>0</v>
      </c>
      <c r="H33" s="394">
        <v>0</v>
      </c>
      <c r="I33" s="393">
        <f>E33*H33</f>
        <v>0</v>
      </c>
      <c r="J33" s="392" t="s">
        <v>2207</v>
      </c>
      <c r="K33" s="327" t="s">
        <v>2206</v>
      </c>
      <c r="M33" s="383" t="s">
        <v>2246</v>
      </c>
    </row>
    <row r="34" spans="1:13">
      <c r="A34" s="399">
        <v>26</v>
      </c>
      <c r="B34" s="398">
        <v>347312</v>
      </c>
      <c r="C34" s="397" t="s">
        <v>2249</v>
      </c>
      <c r="D34" s="397" t="s">
        <v>323</v>
      </c>
      <c r="E34" s="396">
        <v>8</v>
      </c>
      <c r="F34" s="396">
        <v>0</v>
      </c>
      <c r="G34" s="395">
        <f>E34*F34</f>
        <v>0</v>
      </c>
      <c r="H34" s="394">
        <v>0</v>
      </c>
      <c r="I34" s="393">
        <f>E34*H34</f>
        <v>0</v>
      </c>
      <c r="J34" s="392" t="s">
        <v>2207</v>
      </c>
      <c r="K34" s="327" t="s">
        <v>2206</v>
      </c>
      <c r="M34" s="383" t="s">
        <v>2246</v>
      </c>
    </row>
    <row r="35" spans="1:13">
      <c r="A35" s="399">
        <v>27</v>
      </c>
      <c r="B35" s="398">
        <v>101105</v>
      </c>
      <c r="C35" s="397" t="s">
        <v>2248</v>
      </c>
      <c r="D35" s="397" t="s">
        <v>323</v>
      </c>
      <c r="E35" s="396">
        <v>110</v>
      </c>
      <c r="F35" s="396">
        <v>0</v>
      </c>
      <c r="G35" s="395">
        <f>E35*F35</f>
        <v>0</v>
      </c>
      <c r="H35" s="394">
        <v>0</v>
      </c>
      <c r="I35" s="393">
        <f>E35*H35</f>
        <v>0</v>
      </c>
      <c r="J35" s="392" t="s">
        <v>2207</v>
      </c>
      <c r="K35" s="327" t="s">
        <v>2206</v>
      </c>
      <c r="M35" s="383" t="s">
        <v>2246</v>
      </c>
    </row>
    <row r="36" spans="1:13" ht="15.75" thickBot="1">
      <c r="A36" s="391">
        <v>28</v>
      </c>
      <c r="B36" s="390">
        <v>900001</v>
      </c>
      <c r="C36" s="389" t="s">
        <v>2247</v>
      </c>
      <c r="D36" s="389" t="s">
        <v>1801</v>
      </c>
      <c r="E36" s="388">
        <v>1</v>
      </c>
      <c r="F36" s="388">
        <v>0</v>
      </c>
      <c r="G36" s="387">
        <f>E36*F36</f>
        <v>0</v>
      </c>
      <c r="H36" s="386">
        <v>0</v>
      </c>
      <c r="I36" s="385">
        <f>E36*H36</f>
        <v>0</v>
      </c>
      <c r="J36" s="384" t="s">
        <v>2207</v>
      </c>
      <c r="K36" s="327" t="s">
        <v>2206</v>
      </c>
      <c r="M36" s="383" t="s">
        <v>2246</v>
      </c>
    </row>
    <row r="37" spans="1:13" s="374" customFormat="1" ht="14.25">
      <c r="A37" s="418"/>
      <c r="B37" s="417"/>
      <c r="C37" s="416" t="s">
        <v>2205</v>
      </c>
      <c r="D37" s="416"/>
      <c r="E37" s="415"/>
      <c r="F37" s="415"/>
      <c r="G37" s="414">
        <f>SUM(G16:G36)</f>
        <v>0</v>
      </c>
      <c r="H37" s="413"/>
      <c r="I37" s="412">
        <f>SUM(I16:I36)</f>
        <v>0</v>
      </c>
      <c r="J37" s="411"/>
      <c r="M37" s="410" t="s">
        <v>2246</v>
      </c>
    </row>
    <row r="38" spans="1:13" s="400" customFormat="1" ht="20.100000000000001" customHeight="1">
      <c r="A38" s="409" t="s">
        <v>2245</v>
      </c>
      <c r="B38" s="408"/>
      <c r="C38" s="407"/>
      <c r="D38" s="407"/>
      <c r="E38" s="406"/>
      <c r="F38" s="406"/>
      <c r="G38" s="405"/>
      <c r="H38" s="404"/>
      <c r="I38" s="403"/>
      <c r="J38" s="402"/>
      <c r="M38" s="401"/>
    </row>
    <row r="39" spans="1:13">
      <c r="A39" s="399">
        <v>29</v>
      </c>
      <c r="B39" s="398">
        <v>210120344</v>
      </c>
      <c r="C39" s="397" t="s">
        <v>2244</v>
      </c>
      <c r="D39" s="397" t="s">
        <v>1801</v>
      </c>
      <c r="E39" s="396">
        <v>1</v>
      </c>
      <c r="F39" s="396">
        <v>0</v>
      </c>
      <c r="G39" s="395">
        <f>E39*F39</f>
        <v>0</v>
      </c>
      <c r="H39" s="394">
        <v>1.82</v>
      </c>
      <c r="I39" s="393">
        <f>E39*H39</f>
        <v>1.82</v>
      </c>
      <c r="J39" s="392" t="s">
        <v>2207</v>
      </c>
      <c r="M39" s="383" t="s">
        <v>2219</v>
      </c>
    </row>
    <row r="40" spans="1:13">
      <c r="A40" s="399">
        <v>30</v>
      </c>
      <c r="B40" s="398">
        <v>210120344</v>
      </c>
      <c r="C40" s="397" t="s">
        <v>2244</v>
      </c>
      <c r="D40" s="397" t="s">
        <v>1801</v>
      </c>
      <c r="E40" s="396">
        <v>1</v>
      </c>
      <c r="F40" s="396">
        <v>0</v>
      </c>
      <c r="G40" s="395">
        <f>E40*F40</f>
        <v>0</v>
      </c>
      <c r="H40" s="394">
        <v>1.82</v>
      </c>
      <c r="I40" s="393">
        <f>E40*H40</f>
        <v>1.82</v>
      </c>
      <c r="J40" s="392" t="s">
        <v>2207</v>
      </c>
      <c r="M40" s="383" t="s">
        <v>2219</v>
      </c>
    </row>
    <row r="41" spans="1:13">
      <c r="A41" s="399">
        <v>31</v>
      </c>
      <c r="B41" s="398">
        <v>210120332</v>
      </c>
      <c r="C41" s="397" t="s">
        <v>2243</v>
      </c>
      <c r="D41" s="397" t="s">
        <v>1801</v>
      </c>
      <c r="E41" s="396">
        <v>3</v>
      </c>
      <c r="F41" s="396">
        <v>0</v>
      </c>
      <c r="G41" s="395">
        <f>E41*F41</f>
        <v>0</v>
      </c>
      <c r="H41" s="394">
        <v>0.43099999999999999</v>
      </c>
      <c r="I41" s="393">
        <f>E41*H41</f>
        <v>1.2929999999999999</v>
      </c>
      <c r="J41" s="392" t="s">
        <v>2207</v>
      </c>
      <c r="M41" s="383" t="s">
        <v>2219</v>
      </c>
    </row>
    <row r="42" spans="1:13">
      <c r="A42" s="399">
        <v>32</v>
      </c>
      <c r="B42" s="398">
        <v>210120818</v>
      </c>
      <c r="C42" s="397" t="s">
        <v>2242</v>
      </c>
      <c r="D42" s="397" t="s">
        <v>1801</v>
      </c>
      <c r="E42" s="396">
        <v>1</v>
      </c>
      <c r="F42" s="396">
        <v>0</v>
      </c>
      <c r="G42" s="395">
        <f>E42*F42</f>
        <v>0</v>
      </c>
      <c r="H42" s="394">
        <v>1.24</v>
      </c>
      <c r="I42" s="393">
        <f>E42*H42</f>
        <v>1.24</v>
      </c>
      <c r="J42" s="392" t="s">
        <v>2207</v>
      </c>
      <c r="M42" s="383" t="s">
        <v>2219</v>
      </c>
    </row>
    <row r="43" spans="1:13">
      <c r="A43" s="399">
        <v>33</v>
      </c>
      <c r="B43" s="398">
        <v>210120807</v>
      </c>
      <c r="C43" s="397" t="s">
        <v>2241</v>
      </c>
      <c r="D43" s="397" t="s">
        <v>1801</v>
      </c>
      <c r="E43" s="396">
        <v>1</v>
      </c>
      <c r="F43" s="396">
        <v>0</v>
      </c>
      <c r="G43" s="395">
        <f>E43*F43</f>
        <v>0</v>
      </c>
      <c r="H43" s="394">
        <v>0.57699999999999996</v>
      </c>
      <c r="I43" s="393">
        <f>E43*H43</f>
        <v>0.57699999999999996</v>
      </c>
      <c r="J43" s="392" t="s">
        <v>2207</v>
      </c>
      <c r="M43" s="383" t="s">
        <v>2219</v>
      </c>
    </row>
    <row r="44" spans="1:13">
      <c r="A44" s="399">
        <v>34</v>
      </c>
      <c r="B44" s="398">
        <v>210120452</v>
      </c>
      <c r="C44" s="397" t="s">
        <v>2240</v>
      </c>
      <c r="D44" s="397" t="s">
        <v>1801</v>
      </c>
      <c r="E44" s="396">
        <v>2</v>
      </c>
      <c r="F44" s="396">
        <v>0</v>
      </c>
      <c r="G44" s="395">
        <f>E44*F44</f>
        <v>0</v>
      </c>
      <c r="H44" s="394">
        <v>0.57699999999999996</v>
      </c>
      <c r="I44" s="393">
        <f>E44*H44</f>
        <v>1.1539999999999999</v>
      </c>
      <c r="J44" s="392" t="s">
        <v>2207</v>
      </c>
      <c r="M44" s="383" t="s">
        <v>2219</v>
      </c>
    </row>
    <row r="45" spans="1:13">
      <c r="A45" s="399">
        <v>35</v>
      </c>
      <c r="B45" s="398">
        <v>210120452</v>
      </c>
      <c r="C45" s="397" t="s">
        <v>2240</v>
      </c>
      <c r="D45" s="397" t="s">
        <v>1801</v>
      </c>
      <c r="E45" s="396">
        <v>1</v>
      </c>
      <c r="F45" s="396">
        <v>0</v>
      </c>
      <c r="G45" s="395">
        <f>E45*F45</f>
        <v>0</v>
      </c>
      <c r="H45" s="394">
        <v>0.57699999999999996</v>
      </c>
      <c r="I45" s="393">
        <f>E45*H45</f>
        <v>0.57699999999999996</v>
      </c>
      <c r="J45" s="392" t="s">
        <v>2207</v>
      </c>
      <c r="M45" s="383" t="s">
        <v>2219</v>
      </c>
    </row>
    <row r="46" spans="1:13">
      <c r="A46" s="399">
        <v>36</v>
      </c>
      <c r="B46" s="398">
        <v>210120451</v>
      </c>
      <c r="C46" s="397" t="s">
        <v>2239</v>
      </c>
      <c r="D46" s="397" t="s">
        <v>1801</v>
      </c>
      <c r="E46" s="396">
        <v>1</v>
      </c>
      <c r="F46" s="396">
        <v>0</v>
      </c>
      <c r="G46" s="395">
        <f>E46*F46</f>
        <v>0</v>
      </c>
      <c r="H46" s="394">
        <v>0.34799999999999998</v>
      </c>
      <c r="I46" s="393">
        <f>E46*H46</f>
        <v>0.34799999999999998</v>
      </c>
      <c r="J46" s="392" t="s">
        <v>2207</v>
      </c>
      <c r="M46" s="383" t="s">
        <v>2219</v>
      </c>
    </row>
    <row r="47" spans="1:13">
      <c r="A47" s="399">
        <v>37</v>
      </c>
      <c r="B47" s="398">
        <v>210120451</v>
      </c>
      <c r="C47" s="397" t="s">
        <v>2239</v>
      </c>
      <c r="D47" s="397" t="s">
        <v>1801</v>
      </c>
      <c r="E47" s="396">
        <v>1</v>
      </c>
      <c r="F47" s="396">
        <v>0</v>
      </c>
      <c r="G47" s="395">
        <f>E47*F47</f>
        <v>0</v>
      </c>
      <c r="H47" s="394">
        <v>0.34799999999999998</v>
      </c>
      <c r="I47" s="393">
        <f>E47*H47</f>
        <v>0.34799999999999998</v>
      </c>
      <c r="J47" s="392" t="s">
        <v>2207</v>
      </c>
      <c r="M47" s="383" t="s">
        <v>2219</v>
      </c>
    </row>
    <row r="48" spans="1:13">
      <c r="A48" s="399">
        <v>38</v>
      </c>
      <c r="B48" s="398">
        <v>210120481</v>
      </c>
      <c r="C48" s="397" t="s">
        <v>2238</v>
      </c>
      <c r="D48" s="397" t="s">
        <v>1801</v>
      </c>
      <c r="E48" s="396">
        <v>1</v>
      </c>
      <c r="F48" s="396">
        <v>0</v>
      </c>
      <c r="G48" s="395">
        <f>E48*F48</f>
        <v>0</v>
      </c>
      <c r="H48" s="394">
        <v>0.27600000000000002</v>
      </c>
      <c r="I48" s="393">
        <f>E48*H48</f>
        <v>0.27600000000000002</v>
      </c>
      <c r="J48" s="392" t="s">
        <v>2207</v>
      </c>
      <c r="M48" s="383" t="s">
        <v>2219</v>
      </c>
    </row>
    <row r="49" spans="1:13">
      <c r="A49" s="399">
        <v>39</v>
      </c>
      <c r="B49" s="398">
        <v>210120481</v>
      </c>
      <c r="C49" s="397" t="s">
        <v>2238</v>
      </c>
      <c r="D49" s="397" t="s">
        <v>1801</v>
      </c>
      <c r="E49" s="396">
        <v>1</v>
      </c>
      <c r="F49" s="396">
        <v>0</v>
      </c>
      <c r="G49" s="395">
        <f>E49*F49</f>
        <v>0</v>
      </c>
      <c r="H49" s="394">
        <v>0.27600000000000002</v>
      </c>
      <c r="I49" s="393">
        <f>E49*H49</f>
        <v>0.27600000000000002</v>
      </c>
      <c r="J49" s="392" t="s">
        <v>2207</v>
      </c>
      <c r="M49" s="383" t="s">
        <v>2219</v>
      </c>
    </row>
    <row r="50" spans="1:13">
      <c r="A50" s="399">
        <v>40</v>
      </c>
      <c r="B50" s="398">
        <v>210190001</v>
      </c>
      <c r="C50" s="397" t="s">
        <v>2237</v>
      </c>
      <c r="D50" s="397" t="s">
        <v>1801</v>
      </c>
      <c r="E50" s="396">
        <v>2</v>
      </c>
      <c r="F50" s="396">
        <v>0</v>
      </c>
      <c r="G50" s="395">
        <f>E50*F50</f>
        <v>0</v>
      </c>
      <c r="H50" s="394">
        <v>0.50600000000000001</v>
      </c>
      <c r="I50" s="393">
        <f>E50*H50</f>
        <v>1.012</v>
      </c>
      <c r="J50" s="392" t="s">
        <v>2207</v>
      </c>
      <c r="M50" s="383" t="s">
        <v>2219</v>
      </c>
    </row>
    <row r="51" spans="1:13">
      <c r="A51" s="399">
        <v>41</v>
      </c>
      <c r="B51" s="398">
        <v>210190002</v>
      </c>
      <c r="C51" s="397" t="s">
        <v>2236</v>
      </c>
      <c r="D51" s="397" t="s">
        <v>1801</v>
      </c>
      <c r="E51" s="396">
        <v>1</v>
      </c>
      <c r="F51" s="396">
        <v>0</v>
      </c>
      <c r="G51" s="395">
        <f>E51*F51</f>
        <v>0</v>
      </c>
      <c r="H51" s="394">
        <v>0.86499999999999999</v>
      </c>
      <c r="I51" s="393">
        <f>E51*H51</f>
        <v>0.86499999999999999</v>
      </c>
      <c r="J51" s="392" t="s">
        <v>2207</v>
      </c>
      <c r="M51" s="383" t="s">
        <v>2219</v>
      </c>
    </row>
    <row r="52" spans="1:13">
      <c r="A52" s="399">
        <v>42</v>
      </c>
      <c r="B52" s="398">
        <v>210190002</v>
      </c>
      <c r="C52" s="397" t="s">
        <v>2236</v>
      </c>
      <c r="D52" s="397" t="s">
        <v>1801</v>
      </c>
      <c r="E52" s="396">
        <v>1</v>
      </c>
      <c r="F52" s="396">
        <v>0</v>
      </c>
      <c r="G52" s="395">
        <f>E52*F52</f>
        <v>0</v>
      </c>
      <c r="H52" s="394">
        <v>0.86499999999999999</v>
      </c>
      <c r="I52" s="393">
        <f>E52*H52</f>
        <v>0.86499999999999999</v>
      </c>
      <c r="J52" s="392" t="s">
        <v>2207</v>
      </c>
      <c r="M52" s="383" t="s">
        <v>2219</v>
      </c>
    </row>
    <row r="53" spans="1:13">
      <c r="A53" s="399">
        <v>43</v>
      </c>
      <c r="B53" s="398">
        <v>210120501</v>
      </c>
      <c r="C53" s="397" t="s">
        <v>2235</v>
      </c>
      <c r="D53" s="397" t="s">
        <v>1801</v>
      </c>
      <c r="E53" s="396">
        <v>1</v>
      </c>
      <c r="F53" s="396">
        <v>0</v>
      </c>
      <c r="G53" s="395">
        <f>E53*F53</f>
        <v>0</v>
      </c>
      <c r="H53" s="394">
        <v>0.28499999999999998</v>
      </c>
      <c r="I53" s="393">
        <f>E53*H53</f>
        <v>0.28499999999999998</v>
      </c>
      <c r="J53" s="392" t="s">
        <v>2207</v>
      </c>
      <c r="M53" s="383" t="s">
        <v>2219</v>
      </c>
    </row>
    <row r="54" spans="1:13">
      <c r="A54" s="399">
        <v>44</v>
      </c>
      <c r="B54" s="398">
        <v>210201201</v>
      </c>
      <c r="C54" s="397" t="s">
        <v>2234</v>
      </c>
      <c r="D54" s="397" t="s">
        <v>1801</v>
      </c>
      <c r="E54" s="396">
        <v>9</v>
      </c>
      <c r="F54" s="396">
        <v>0</v>
      </c>
      <c r="G54" s="395">
        <f>E54*F54</f>
        <v>0</v>
      </c>
      <c r="H54" s="394">
        <v>0.72</v>
      </c>
      <c r="I54" s="393">
        <f>E54*H54</f>
        <v>6.4799999999999995</v>
      </c>
      <c r="J54" s="392" t="s">
        <v>2207</v>
      </c>
      <c r="M54" s="383" t="s">
        <v>2219</v>
      </c>
    </row>
    <row r="55" spans="1:13">
      <c r="A55" s="399">
        <v>45</v>
      </c>
      <c r="B55" s="398">
        <v>210810103</v>
      </c>
      <c r="C55" s="397" t="s">
        <v>2233</v>
      </c>
      <c r="D55" s="397" t="s">
        <v>323</v>
      </c>
      <c r="E55" s="396">
        <v>30</v>
      </c>
      <c r="F55" s="396">
        <v>0</v>
      </c>
      <c r="G55" s="395">
        <f>E55*F55</f>
        <v>0</v>
      </c>
      <c r="H55" s="394">
        <v>0.16900000000000001</v>
      </c>
      <c r="I55" s="393">
        <f>E55*H55</f>
        <v>5.07</v>
      </c>
      <c r="J55" s="392" t="s">
        <v>2207</v>
      </c>
      <c r="M55" s="383" t="s">
        <v>2219</v>
      </c>
    </row>
    <row r="56" spans="1:13">
      <c r="A56" s="399">
        <v>46</v>
      </c>
      <c r="B56" s="398">
        <v>210810101</v>
      </c>
      <c r="C56" s="397" t="s">
        <v>2232</v>
      </c>
      <c r="D56" s="397" t="s">
        <v>323</v>
      </c>
      <c r="E56" s="396">
        <v>28</v>
      </c>
      <c r="F56" s="396">
        <v>0</v>
      </c>
      <c r="G56" s="395">
        <f>E56*F56</f>
        <v>0</v>
      </c>
      <c r="H56" s="394">
        <v>0.127</v>
      </c>
      <c r="I56" s="393">
        <f>E56*H56</f>
        <v>3.556</v>
      </c>
      <c r="J56" s="392" t="s">
        <v>2207</v>
      </c>
      <c r="M56" s="383" t="s">
        <v>2219</v>
      </c>
    </row>
    <row r="57" spans="1:13">
      <c r="A57" s="399">
        <v>47</v>
      </c>
      <c r="B57" s="398">
        <v>210800851</v>
      </c>
      <c r="C57" s="397" t="s">
        <v>2231</v>
      </c>
      <c r="D57" s="397" t="s">
        <v>323</v>
      </c>
      <c r="E57" s="396">
        <v>45</v>
      </c>
      <c r="F57" s="396">
        <v>0</v>
      </c>
      <c r="G57" s="395">
        <f>E57*F57</f>
        <v>0</v>
      </c>
      <c r="H57" s="394">
        <v>9.0999999999999998E-2</v>
      </c>
      <c r="I57" s="393">
        <f>E57*H57</f>
        <v>4.0949999999999998</v>
      </c>
      <c r="J57" s="392" t="s">
        <v>2207</v>
      </c>
      <c r="M57" s="383" t="s">
        <v>2219</v>
      </c>
    </row>
    <row r="58" spans="1:13">
      <c r="A58" s="399">
        <v>48</v>
      </c>
      <c r="B58" s="398">
        <v>210800851</v>
      </c>
      <c r="C58" s="397" t="s">
        <v>2231</v>
      </c>
      <c r="D58" s="397" t="s">
        <v>323</v>
      </c>
      <c r="E58" s="396">
        <v>40</v>
      </c>
      <c r="F58" s="396">
        <v>0</v>
      </c>
      <c r="G58" s="395">
        <f>E58*F58</f>
        <v>0</v>
      </c>
      <c r="H58" s="394">
        <v>9.0999999999999998E-2</v>
      </c>
      <c r="I58" s="393">
        <f>E58*H58</f>
        <v>3.6399999999999997</v>
      </c>
      <c r="J58" s="392" t="s">
        <v>2207</v>
      </c>
      <c r="M58" s="383" t="s">
        <v>2219</v>
      </c>
    </row>
    <row r="59" spans="1:13">
      <c r="A59" s="399">
        <v>49</v>
      </c>
      <c r="B59" s="398">
        <v>210800831</v>
      </c>
      <c r="C59" s="397" t="s">
        <v>2230</v>
      </c>
      <c r="D59" s="397" t="s">
        <v>323</v>
      </c>
      <c r="E59" s="396">
        <v>20</v>
      </c>
      <c r="F59" s="396">
        <v>0</v>
      </c>
      <c r="G59" s="395">
        <f>E59*F59</f>
        <v>0</v>
      </c>
      <c r="H59" s="394">
        <v>4.5999999999999999E-2</v>
      </c>
      <c r="I59" s="393">
        <f>E59*H59</f>
        <v>0.91999999999999993</v>
      </c>
      <c r="J59" s="392" t="s">
        <v>2207</v>
      </c>
      <c r="M59" s="383" t="s">
        <v>2219</v>
      </c>
    </row>
    <row r="60" spans="1:13" ht="30.75" customHeight="1">
      <c r="A60" s="399">
        <v>50</v>
      </c>
      <c r="B60" s="398">
        <v>210810951</v>
      </c>
      <c r="C60" s="419" t="s">
        <v>2229</v>
      </c>
      <c r="D60" s="397" t="s">
        <v>323</v>
      </c>
      <c r="E60" s="396">
        <v>72</v>
      </c>
      <c r="F60" s="396">
        <v>0</v>
      </c>
      <c r="G60" s="395">
        <f>E60*F60</f>
        <v>0</v>
      </c>
      <c r="H60" s="394">
        <v>9.0999999999999998E-2</v>
      </c>
      <c r="I60" s="393">
        <f>E60*H60</f>
        <v>6.5519999999999996</v>
      </c>
      <c r="J60" s="392" t="s">
        <v>2207</v>
      </c>
      <c r="M60" s="383" t="s">
        <v>2219</v>
      </c>
    </row>
    <row r="61" spans="1:13" ht="30">
      <c r="A61" s="399">
        <v>51</v>
      </c>
      <c r="B61" s="398">
        <v>210810945</v>
      </c>
      <c r="C61" s="419" t="s">
        <v>2228</v>
      </c>
      <c r="D61" s="397" t="s">
        <v>323</v>
      </c>
      <c r="E61" s="396">
        <v>15</v>
      </c>
      <c r="F61" s="396">
        <v>0</v>
      </c>
      <c r="G61" s="395">
        <f>E61*F61</f>
        <v>0</v>
      </c>
      <c r="H61" s="394">
        <v>0.105</v>
      </c>
      <c r="I61" s="393">
        <f>E61*H61</f>
        <v>1.575</v>
      </c>
      <c r="J61" s="392" t="s">
        <v>2207</v>
      </c>
      <c r="M61" s="383" t="s">
        <v>2219</v>
      </c>
    </row>
    <row r="62" spans="1:13" ht="30">
      <c r="A62" s="399">
        <v>52</v>
      </c>
      <c r="B62" s="398">
        <v>210810942</v>
      </c>
      <c r="C62" s="419" t="s">
        <v>2227</v>
      </c>
      <c r="D62" s="397" t="s">
        <v>323</v>
      </c>
      <c r="E62" s="396">
        <v>30</v>
      </c>
      <c r="F62" s="396">
        <v>0</v>
      </c>
      <c r="G62" s="395">
        <f>E62*F62</f>
        <v>0</v>
      </c>
      <c r="H62" s="394">
        <v>5.2999999999999999E-2</v>
      </c>
      <c r="I62" s="393">
        <f>E62*H62</f>
        <v>1.5899999999999999</v>
      </c>
      <c r="J62" s="392" t="s">
        <v>2207</v>
      </c>
      <c r="M62" s="383" t="s">
        <v>2219</v>
      </c>
    </row>
    <row r="63" spans="1:13">
      <c r="A63" s="399">
        <v>53</v>
      </c>
      <c r="B63" s="398">
        <v>210010106</v>
      </c>
      <c r="C63" s="397" t="s">
        <v>2226</v>
      </c>
      <c r="D63" s="397" t="s">
        <v>323</v>
      </c>
      <c r="E63" s="396">
        <v>10</v>
      </c>
      <c r="F63" s="396">
        <v>0</v>
      </c>
      <c r="G63" s="395">
        <f>E63*F63</f>
        <v>0</v>
      </c>
      <c r="H63" s="394">
        <v>0.28499999999999998</v>
      </c>
      <c r="I63" s="393">
        <f>E63*H63</f>
        <v>2.8499999999999996</v>
      </c>
      <c r="J63" s="392" t="s">
        <v>2207</v>
      </c>
      <c r="M63" s="383" t="s">
        <v>2219</v>
      </c>
    </row>
    <row r="64" spans="1:13">
      <c r="A64" s="399">
        <v>54</v>
      </c>
      <c r="B64" s="398">
        <v>210010105</v>
      </c>
      <c r="C64" s="397" t="s">
        <v>2225</v>
      </c>
      <c r="D64" s="397" t="s">
        <v>323</v>
      </c>
      <c r="E64" s="396">
        <v>8</v>
      </c>
      <c r="F64" s="396">
        <v>0</v>
      </c>
      <c r="G64" s="395">
        <f>E64*F64</f>
        <v>0</v>
      </c>
      <c r="H64" s="394">
        <v>0.17100000000000001</v>
      </c>
      <c r="I64" s="393">
        <f>E64*H64</f>
        <v>1.3680000000000001</v>
      </c>
      <c r="J64" s="392" t="s">
        <v>2207</v>
      </c>
      <c r="M64" s="383" t="s">
        <v>2219</v>
      </c>
    </row>
    <row r="65" spans="1:13">
      <c r="A65" s="399">
        <v>55</v>
      </c>
      <c r="B65" s="398">
        <v>210800103</v>
      </c>
      <c r="C65" s="397" t="s">
        <v>2224</v>
      </c>
      <c r="D65" s="397" t="s">
        <v>323</v>
      </c>
      <c r="E65" s="396">
        <v>110</v>
      </c>
      <c r="F65" s="396">
        <v>0</v>
      </c>
      <c r="G65" s="395">
        <f>E65*F65</f>
        <v>0</v>
      </c>
      <c r="H65" s="394">
        <v>5.7000000000000002E-2</v>
      </c>
      <c r="I65" s="393">
        <f>E65*H65</f>
        <v>6.2700000000000005</v>
      </c>
      <c r="J65" s="392" t="s">
        <v>2207</v>
      </c>
      <c r="M65" s="383" t="s">
        <v>2219</v>
      </c>
    </row>
    <row r="66" spans="1:13">
      <c r="A66" s="399">
        <v>56</v>
      </c>
      <c r="B66" s="398">
        <v>210100006</v>
      </c>
      <c r="C66" s="397" t="s">
        <v>2223</v>
      </c>
      <c r="D66" s="397" t="s">
        <v>1801</v>
      </c>
      <c r="E66" s="396">
        <v>24</v>
      </c>
      <c r="F66" s="396">
        <v>0</v>
      </c>
      <c r="G66" s="395">
        <f>E66*F66</f>
        <v>0</v>
      </c>
      <c r="H66" s="394">
        <v>0.23200000000000001</v>
      </c>
      <c r="I66" s="393">
        <f>E66*H66</f>
        <v>5.5680000000000005</v>
      </c>
      <c r="J66" s="392" t="s">
        <v>2207</v>
      </c>
      <c r="K66" s="327" t="s">
        <v>2206</v>
      </c>
      <c r="M66" s="383" t="s">
        <v>2219</v>
      </c>
    </row>
    <row r="67" spans="1:13">
      <c r="A67" s="399">
        <v>57</v>
      </c>
      <c r="B67" s="398">
        <v>210100004</v>
      </c>
      <c r="C67" s="397" t="s">
        <v>2222</v>
      </c>
      <c r="D67" s="397" t="s">
        <v>1801</v>
      </c>
      <c r="E67" s="396">
        <v>8</v>
      </c>
      <c r="F67" s="396">
        <v>0</v>
      </c>
      <c r="G67" s="395">
        <f>E67*F67</f>
        <v>0</v>
      </c>
      <c r="H67" s="394">
        <v>0.17899999999999999</v>
      </c>
      <c r="I67" s="393">
        <f>E67*H67</f>
        <v>1.4319999999999999</v>
      </c>
      <c r="J67" s="392" t="s">
        <v>2207</v>
      </c>
      <c r="K67" s="327" t="s">
        <v>2206</v>
      </c>
      <c r="M67" s="383" t="s">
        <v>2219</v>
      </c>
    </row>
    <row r="68" spans="1:13">
      <c r="A68" s="399">
        <v>58</v>
      </c>
      <c r="B68" s="398">
        <v>210100003</v>
      </c>
      <c r="C68" s="397" t="s">
        <v>2221</v>
      </c>
      <c r="D68" s="397" t="s">
        <v>1801</v>
      </c>
      <c r="E68" s="396">
        <v>10</v>
      </c>
      <c r="F68" s="396">
        <v>0</v>
      </c>
      <c r="G68" s="395">
        <f>E68*F68</f>
        <v>0</v>
      </c>
      <c r="H68" s="394">
        <v>7.6999999999999999E-2</v>
      </c>
      <c r="I68" s="393">
        <f>E68*H68</f>
        <v>0.77</v>
      </c>
      <c r="J68" s="392" t="s">
        <v>2207</v>
      </c>
      <c r="K68" s="327" t="s">
        <v>2206</v>
      </c>
      <c r="M68" s="383" t="s">
        <v>2219</v>
      </c>
    </row>
    <row r="69" spans="1:13" ht="15.75" thickBot="1">
      <c r="A69" s="391">
        <v>59</v>
      </c>
      <c r="B69" s="390">
        <v>210100001</v>
      </c>
      <c r="C69" s="389" t="s">
        <v>2220</v>
      </c>
      <c r="D69" s="389" t="s">
        <v>1801</v>
      </c>
      <c r="E69" s="388">
        <v>92</v>
      </c>
      <c r="F69" s="388">
        <v>0</v>
      </c>
      <c r="G69" s="387">
        <f>E69*F69</f>
        <v>0</v>
      </c>
      <c r="H69" s="386">
        <v>0.05</v>
      </c>
      <c r="I69" s="385">
        <f>E69*H69</f>
        <v>4.6000000000000005</v>
      </c>
      <c r="J69" s="384" t="s">
        <v>2207</v>
      </c>
      <c r="K69" s="327" t="s">
        <v>2206</v>
      </c>
      <c r="M69" s="383" t="s">
        <v>2219</v>
      </c>
    </row>
    <row r="70" spans="1:13" s="374" customFormat="1" ht="14.25">
      <c r="A70" s="418"/>
      <c r="B70" s="417"/>
      <c r="C70" s="416" t="s">
        <v>2205</v>
      </c>
      <c r="D70" s="416"/>
      <c r="E70" s="415"/>
      <c r="F70" s="415"/>
      <c r="G70" s="414">
        <f>SUM(G39:G69)</f>
        <v>0</v>
      </c>
      <c r="H70" s="413"/>
      <c r="I70" s="412">
        <f>SUM(I39:I69)</f>
        <v>69.092000000000013</v>
      </c>
      <c r="J70" s="411"/>
      <c r="M70" s="410" t="s">
        <v>2219</v>
      </c>
    </row>
    <row r="71" spans="1:13" s="400" customFormat="1" ht="20.100000000000001" customHeight="1">
      <c r="A71" s="409" t="s">
        <v>2218</v>
      </c>
      <c r="B71" s="408"/>
      <c r="C71" s="407"/>
      <c r="D71" s="407"/>
      <c r="E71" s="406"/>
      <c r="F71" s="406"/>
      <c r="G71" s="405"/>
      <c r="H71" s="404"/>
      <c r="I71" s="403"/>
      <c r="J71" s="402"/>
      <c r="M71" s="401"/>
    </row>
    <row r="72" spans="1:13" ht="15.75" thickBot="1">
      <c r="A72" s="391">
        <v>60</v>
      </c>
      <c r="B72" s="390">
        <v>210990001</v>
      </c>
      <c r="C72" s="389" t="s">
        <v>2217</v>
      </c>
      <c r="D72" s="389" t="s">
        <v>1801</v>
      </c>
      <c r="E72" s="388">
        <v>1</v>
      </c>
      <c r="F72" s="388">
        <v>0</v>
      </c>
      <c r="G72" s="387">
        <f>E72*F72</f>
        <v>0</v>
      </c>
      <c r="H72" s="386">
        <v>0</v>
      </c>
      <c r="I72" s="385">
        <f>E72*H72</f>
        <v>0</v>
      </c>
      <c r="J72" s="384" t="s">
        <v>2207</v>
      </c>
      <c r="K72" s="327" t="s">
        <v>2206</v>
      </c>
      <c r="M72" s="383" t="s">
        <v>2216</v>
      </c>
    </row>
    <row r="73" spans="1:13" s="374" customFormat="1" ht="14.25">
      <c r="A73" s="418"/>
      <c r="B73" s="417"/>
      <c r="C73" s="416" t="s">
        <v>2205</v>
      </c>
      <c r="D73" s="416"/>
      <c r="E73" s="415"/>
      <c r="F73" s="415"/>
      <c r="G73" s="414">
        <f>SUM(G72:G72)</f>
        <v>0</v>
      </c>
      <c r="H73" s="413"/>
      <c r="I73" s="412">
        <f>SUM(I72:I72)</f>
        <v>0</v>
      </c>
      <c r="J73" s="411"/>
      <c r="M73" s="410" t="s">
        <v>2216</v>
      </c>
    </row>
    <row r="74" spans="1:13" s="400" customFormat="1" ht="20.100000000000001" customHeight="1">
      <c r="A74" s="409" t="s">
        <v>175</v>
      </c>
      <c r="B74" s="408"/>
      <c r="C74" s="407"/>
      <c r="D74" s="407"/>
      <c r="E74" s="406"/>
      <c r="F74" s="406"/>
      <c r="G74" s="405"/>
      <c r="H74" s="404"/>
      <c r="I74" s="403"/>
      <c r="J74" s="402"/>
      <c r="M74" s="401"/>
    </row>
    <row r="75" spans="1:13">
      <c r="A75" s="399">
        <v>61</v>
      </c>
      <c r="B75" s="398">
        <v>218009001</v>
      </c>
      <c r="C75" s="397" t="s">
        <v>2215</v>
      </c>
      <c r="D75" s="397" t="s">
        <v>1801</v>
      </c>
      <c r="E75" s="396">
        <v>9</v>
      </c>
      <c r="F75" s="396">
        <v>0</v>
      </c>
      <c r="G75" s="395">
        <f>E75*F75</f>
        <v>0</v>
      </c>
      <c r="H75" s="394">
        <v>0</v>
      </c>
      <c r="I75" s="393">
        <f>E75*H75</f>
        <v>0</v>
      </c>
      <c r="J75" s="392" t="s">
        <v>2213</v>
      </c>
      <c r="M75" s="383" t="s">
        <v>2204</v>
      </c>
    </row>
    <row r="76" spans="1:13">
      <c r="A76" s="399">
        <v>62</v>
      </c>
      <c r="B76" s="398">
        <v>218009011</v>
      </c>
      <c r="C76" s="397" t="s">
        <v>2214</v>
      </c>
      <c r="D76" s="397" t="s">
        <v>1801</v>
      </c>
      <c r="E76" s="396">
        <v>9</v>
      </c>
      <c r="F76" s="396">
        <v>0</v>
      </c>
      <c r="G76" s="395">
        <f>E76*F76</f>
        <v>0</v>
      </c>
      <c r="H76" s="394">
        <v>0</v>
      </c>
      <c r="I76" s="393">
        <f>E76*H76</f>
        <v>0</v>
      </c>
      <c r="J76" s="392" t="s">
        <v>2213</v>
      </c>
      <c r="M76" s="383" t="s">
        <v>2204</v>
      </c>
    </row>
    <row r="77" spans="1:13">
      <c r="A77" s="399">
        <v>63</v>
      </c>
      <c r="B77" s="398">
        <v>219001232</v>
      </c>
      <c r="C77" s="397" t="s">
        <v>2212</v>
      </c>
      <c r="D77" s="397" t="s">
        <v>1801</v>
      </c>
      <c r="E77" s="396">
        <v>2</v>
      </c>
      <c r="F77" s="396">
        <v>0</v>
      </c>
      <c r="G77" s="395">
        <f>E77*F77</f>
        <v>0</v>
      </c>
      <c r="H77" s="394">
        <v>0.36699999999999999</v>
      </c>
      <c r="I77" s="393">
        <f>E77*H77</f>
        <v>0.73399999999999999</v>
      </c>
      <c r="J77" s="392" t="s">
        <v>2207</v>
      </c>
      <c r="K77" s="327" t="s">
        <v>2206</v>
      </c>
      <c r="M77" s="383" t="s">
        <v>2204</v>
      </c>
    </row>
    <row r="78" spans="1:13">
      <c r="A78" s="399">
        <v>64</v>
      </c>
      <c r="B78" s="398">
        <v>219001252</v>
      </c>
      <c r="C78" s="397" t="s">
        <v>2211</v>
      </c>
      <c r="D78" s="397" t="s">
        <v>222</v>
      </c>
      <c r="E78" s="396">
        <v>2</v>
      </c>
      <c r="F78" s="396">
        <v>0</v>
      </c>
      <c r="G78" s="395">
        <f>E78*F78</f>
        <v>0</v>
      </c>
      <c r="H78" s="394">
        <v>4.57</v>
      </c>
      <c r="I78" s="393">
        <f>E78*H78</f>
        <v>9.14</v>
      </c>
      <c r="J78" s="392" t="s">
        <v>2207</v>
      </c>
      <c r="K78" s="327" t="s">
        <v>2206</v>
      </c>
      <c r="M78" s="383" t="s">
        <v>2204</v>
      </c>
    </row>
    <row r="79" spans="1:13">
      <c r="A79" s="399">
        <v>65</v>
      </c>
      <c r="B79" s="398">
        <v>219002631</v>
      </c>
      <c r="C79" s="397" t="s">
        <v>2210</v>
      </c>
      <c r="D79" s="397" t="s">
        <v>323</v>
      </c>
      <c r="E79" s="396">
        <v>15</v>
      </c>
      <c r="F79" s="396">
        <v>0</v>
      </c>
      <c r="G79" s="395">
        <f>E79*F79</f>
        <v>0</v>
      </c>
      <c r="H79" s="394">
        <v>0.28699999999999998</v>
      </c>
      <c r="I79" s="393">
        <f>E79*H79</f>
        <v>4.3049999999999997</v>
      </c>
      <c r="J79" s="392" t="s">
        <v>2207</v>
      </c>
      <c r="K79" s="327" t="s">
        <v>2206</v>
      </c>
      <c r="M79" s="383" t="s">
        <v>2204</v>
      </c>
    </row>
    <row r="80" spans="1:13">
      <c r="A80" s="399">
        <v>66</v>
      </c>
      <c r="B80" s="398">
        <v>219002622</v>
      </c>
      <c r="C80" s="397" t="s">
        <v>2209</v>
      </c>
      <c r="D80" s="397" t="s">
        <v>323</v>
      </c>
      <c r="E80" s="396">
        <v>15</v>
      </c>
      <c r="F80" s="396">
        <v>0</v>
      </c>
      <c r="G80" s="395">
        <f>E80*F80</f>
        <v>0</v>
      </c>
      <c r="H80" s="394">
        <v>0.32700000000000001</v>
      </c>
      <c r="I80" s="393">
        <f>E80*H80</f>
        <v>4.9050000000000002</v>
      </c>
      <c r="J80" s="392" t="s">
        <v>2207</v>
      </c>
      <c r="K80" s="327" t="s">
        <v>2206</v>
      </c>
      <c r="M80" s="383" t="s">
        <v>2204</v>
      </c>
    </row>
    <row r="81" spans="1:13" ht="15.75" thickBot="1">
      <c r="A81" s="391">
        <v>67</v>
      </c>
      <c r="B81" s="390">
        <v>219002611</v>
      </c>
      <c r="C81" s="389" t="s">
        <v>2208</v>
      </c>
      <c r="D81" s="389" t="s">
        <v>323</v>
      </c>
      <c r="E81" s="388">
        <v>85</v>
      </c>
      <c r="F81" s="388">
        <v>0</v>
      </c>
      <c r="G81" s="387">
        <f>E81*F81</f>
        <v>0</v>
      </c>
      <c r="H81" s="386">
        <v>0.23200000000000001</v>
      </c>
      <c r="I81" s="385">
        <f>E81*H81</f>
        <v>19.720000000000002</v>
      </c>
      <c r="J81" s="384" t="s">
        <v>2207</v>
      </c>
      <c r="K81" s="327" t="s">
        <v>2206</v>
      </c>
      <c r="M81" s="383" t="s">
        <v>2204</v>
      </c>
    </row>
    <row r="82" spans="1:13" s="374" customFormat="1" thickBot="1">
      <c r="A82" s="382"/>
      <c r="B82" s="381"/>
      <c r="C82" s="380" t="s">
        <v>2205</v>
      </c>
      <c r="D82" s="380"/>
      <c r="E82" s="379"/>
      <c r="F82" s="379"/>
      <c r="G82" s="378">
        <f>SUM(G75:G81)</f>
        <v>0</v>
      </c>
      <c r="H82" s="377"/>
      <c r="I82" s="376">
        <f>SUM(I75:I81)</f>
        <v>38.804000000000002</v>
      </c>
      <c r="J82" s="375"/>
      <c r="M82" s="374" t="s">
        <v>2204</v>
      </c>
    </row>
    <row r="83" spans="1:13">
      <c r="B83" s="373"/>
      <c r="E83" s="330"/>
      <c r="F83" s="330"/>
      <c r="G83" s="372"/>
      <c r="H83" s="371"/>
      <c r="I83" s="370"/>
    </row>
    <row r="84" spans="1:13">
      <c r="B84" s="373"/>
      <c r="E84" s="330"/>
      <c r="F84" s="330"/>
      <c r="G84" s="372"/>
      <c r="H84" s="371"/>
      <c r="I84" s="370"/>
    </row>
    <row r="85" spans="1:13">
      <c r="B85" s="373"/>
      <c r="E85" s="330"/>
      <c r="F85" s="330"/>
      <c r="G85" s="372"/>
      <c r="H85" s="371"/>
      <c r="I85" s="370"/>
    </row>
    <row r="86" spans="1:13">
      <c r="B86" s="373"/>
      <c r="E86" s="330"/>
      <c r="F86" s="330"/>
      <c r="G86" s="372"/>
      <c r="H86" s="371"/>
      <c r="I86" s="370"/>
    </row>
    <row r="87" spans="1:13">
      <c r="B87" s="373"/>
      <c r="E87" s="330"/>
      <c r="F87" s="330"/>
      <c r="G87" s="372"/>
      <c r="H87" s="371"/>
      <c r="I87" s="370"/>
    </row>
    <row r="88" spans="1:13">
      <c r="B88" s="373"/>
      <c r="E88" s="330"/>
      <c r="F88" s="330"/>
      <c r="G88" s="372"/>
      <c r="H88" s="371"/>
      <c r="I88" s="370"/>
    </row>
    <row r="89" spans="1:13">
      <c r="B89" s="373"/>
      <c r="E89" s="330"/>
      <c r="F89" s="330"/>
      <c r="G89" s="372"/>
      <c r="H89" s="371"/>
      <c r="I89" s="370"/>
    </row>
    <row r="90" spans="1:13">
      <c r="B90" s="373"/>
      <c r="E90" s="330"/>
      <c r="F90" s="330"/>
      <c r="G90" s="372"/>
      <c r="H90" s="371"/>
      <c r="I90" s="370"/>
    </row>
    <row r="91" spans="1:13">
      <c r="B91" s="373"/>
      <c r="E91" s="330"/>
      <c r="F91" s="330"/>
      <c r="G91" s="372"/>
      <c r="H91" s="371"/>
      <c r="I91" s="370"/>
    </row>
    <row r="92" spans="1:13">
      <c r="B92" s="373"/>
      <c r="E92" s="330"/>
      <c r="F92" s="330"/>
      <c r="G92" s="372"/>
      <c r="H92" s="371"/>
      <c r="I92" s="370"/>
    </row>
    <row r="93" spans="1:13">
      <c r="B93" s="373"/>
      <c r="E93" s="330"/>
      <c r="F93" s="330"/>
      <c r="G93" s="372"/>
      <c r="H93" s="371"/>
      <c r="I93" s="370"/>
    </row>
    <row r="94" spans="1:13">
      <c r="B94" s="373"/>
      <c r="E94" s="330"/>
      <c r="F94" s="330"/>
      <c r="G94" s="372"/>
      <c r="H94" s="371"/>
      <c r="I94" s="370"/>
    </row>
    <row r="95" spans="1:13">
      <c r="B95" s="373"/>
      <c r="E95" s="330"/>
      <c r="F95" s="330"/>
      <c r="G95" s="372"/>
      <c r="H95" s="371"/>
      <c r="I95" s="370"/>
    </row>
    <row r="96" spans="1:13">
      <c r="B96" s="373"/>
      <c r="E96" s="330"/>
      <c r="F96" s="330"/>
      <c r="G96" s="372"/>
      <c r="H96" s="371"/>
      <c r="I96" s="370"/>
    </row>
    <row r="97" spans="2:9">
      <c r="B97" s="373"/>
      <c r="E97" s="330"/>
      <c r="F97" s="330"/>
      <c r="G97" s="372"/>
      <c r="H97" s="371"/>
      <c r="I97" s="370"/>
    </row>
    <row r="98" spans="2:9">
      <c r="B98" s="373"/>
      <c r="E98" s="330"/>
      <c r="F98" s="330"/>
      <c r="G98" s="372"/>
      <c r="H98" s="371"/>
      <c r="I98" s="370"/>
    </row>
  </sheetData>
  <printOptions horizontalCentered="1"/>
  <pageMargins left="0.25" right="0.25" top="0.75" bottom="0.75" header="0.3" footer="0.3"/>
  <pageSetup paperSize="9" scale="85" fitToHeight="0" orientation="portrait" horizontalDpi="0" verticalDpi="0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96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97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Snížení energetické náročnosti budovy škola Šance, Poštovní 654, Horní Slakov</v>
      </c>
      <c r="F7" s="316"/>
      <c r="G7" s="316"/>
      <c r="H7" s="316"/>
      <c r="L7" s="21"/>
    </row>
    <row r="8" spans="2:46" s="1" customFormat="1" ht="12" customHeight="1">
      <c r="B8" s="33"/>
      <c r="D8" s="28" t="s">
        <v>98</v>
      </c>
      <c r="L8" s="33"/>
    </row>
    <row r="9" spans="2:46" s="1" customFormat="1" ht="16.5" customHeight="1">
      <c r="B9" s="33"/>
      <c r="E9" s="278" t="s">
        <v>1950</v>
      </c>
      <c r="F9" s="317"/>
      <c r="G9" s="317"/>
      <c r="H9" s="31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1632</v>
      </c>
      <c r="I12" s="28" t="s">
        <v>23</v>
      </c>
      <c r="J12" s="50" t="str">
        <f>'Rekapitulace stavby'!AN8</f>
        <v>6. 12. 2022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>Město Horní Slavkov</v>
      </c>
      <c r="I15" s="28" t="s">
        <v>28</v>
      </c>
      <c r="J15" s="26" t="str">
        <f>IF('Rekapitulace stavby'!AN11="","",'Rekapitulace stavby'!AN11)</f>
        <v/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99"/>
      <c r="G18" s="299"/>
      <c r="H18" s="29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CENTRA STAV s.r.o.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Michal Kubelka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4" t="s">
        <v>19</v>
      </c>
      <c r="F27" s="304"/>
      <c r="G27" s="304"/>
      <c r="H27" s="30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ROUND((SUM(BE82:BE102)),  2)</f>
        <v>0</v>
      </c>
      <c r="I33" s="90">
        <v>0.21</v>
      </c>
      <c r="J33" s="89">
        <f>ROUND(((SUM(BE82:BE102))*I33),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ROUND((SUM(BF82:BF102)),  2)</f>
        <v>0</v>
      </c>
      <c r="I34" s="90">
        <v>0.12</v>
      </c>
      <c r="J34" s="89">
        <f>ROUND(((SUM(BF82:BF102))*I34),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ROUND((SUM(BG82:BG102)),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ROUND((SUM(BH82:BH102)),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ROUND((SUM(BI82:BI102)),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100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Snížení energetické náročnosti budovy škola Šance, Poštovní 654, Horní Slakov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98</v>
      </c>
      <c r="L49" s="33"/>
    </row>
    <row r="50" spans="2:47" s="1" customFormat="1" ht="16.5" customHeight="1">
      <c r="B50" s="33"/>
      <c r="E50" s="278" t="str">
        <f>E9</f>
        <v xml:space="preserve">05 - Hromosvod 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6. 12. 2022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Město Horní Slavkov</v>
      </c>
      <c r="I54" s="28" t="s">
        <v>31</v>
      </c>
      <c r="J54" s="31" t="str">
        <f>E21</f>
        <v>CENTRA STAV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Michal Kubelka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101</v>
      </c>
      <c r="D57" s="91"/>
      <c r="E57" s="91"/>
      <c r="F57" s="91"/>
      <c r="G57" s="91"/>
      <c r="H57" s="91"/>
      <c r="I57" s="91"/>
      <c r="J57" s="98" t="s">
        <v>102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J82</f>
        <v>0</v>
      </c>
      <c r="L59" s="33"/>
      <c r="AU59" s="18" t="s">
        <v>103</v>
      </c>
    </row>
    <row r="60" spans="2:47" s="8" customFormat="1" ht="24.95" customHeight="1">
      <c r="B60" s="100"/>
      <c r="D60" s="101" t="s">
        <v>1951</v>
      </c>
      <c r="E60" s="102"/>
      <c r="F60" s="102"/>
      <c r="G60" s="102"/>
      <c r="H60" s="102"/>
      <c r="I60" s="102"/>
      <c r="J60" s="103">
        <f>J83</f>
        <v>0</v>
      </c>
      <c r="L60" s="100"/>
    </row>
    <row r="61" spans="2:47" s="9" customFormat="1" ht="19.899999999999999" customHeight="1">
      <c r="B61" s="104"/>
      <c r="D61" s="105" t="s">
        <v>1952</v>
      </c>
      <c r="E61" s="106"/>
      <c r="F61" s="106"/>
      <c r="G61" s="106"/>
      <c r="H61" s="106"/>
      <c r="I61" s="106"/>
      <c r="J61" s="107">
        <f>J84</f>
        <v>0</v>
      </c>
      <c r="L61" s="104"/>
    </row>
    <row r="62" spans="2:47" s="9" customFormat="1" ht="19.899999999999999" customHeight="1">
      <c r="B62" s="104"/>
      <c r="D62" s="105" t="s">
        <v>1953</v>
      </c>
      <c r="E62" s="106"/>
      <c r="F62" s="106"/>
      <c r="G62" s="106"/>
      <c r="H62" s="106"/>
      <c r="I62" s="106"/>
      <c r="J62" s="107">
        <f>J99</f>
        <v>0</v>
      </c>
      <c r="L62" s="104"/>
    </row>
    <row r="63" spans="2:47" s="1" customFormat="1" ht="21.75" customHeight="1">
      <c r="B63" s="33"/>
      <c r="L63" s="33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4.95" customHeight="1">
      <c r="B69" s="33"/>
      <c r="C69" s="22" t="s">
        <v>110</v>
      </c>
      <c r="L69" s="33"/>
    </row>
    <row r="70" spans="2:12" s="1" customFormat="1" ht="6.95" customHeight="1">
      <c r="B70" s="33"/>
      <c r="L70" s="33"/>
    </row>
    <row r="71" spans="2:12" s="1" customFormat="1" ht="12" customHeight="1">
      <c r="B71" s="33"/>
      <c r="C71" s="28" t="s">
        <v>16</v>
      </c>
      <c r="L71" s="33"/>
    </row>
    <row r="72" spans="2:12" s="1" customFormat="1" ht="16.5" customHeight="1">
      <c r="B72" s="33"/>
      <c r="E72" s="315" t="str">
        <f>E7</f>
        <v>Snížení energetické náročnosti budovy škola Šance, Poštovní 654, Horní Slakov</v>
      </c>
      <c r="F72" s="316"/>
      <c r="G72" s="316"/>
      <c r="H72" s="316"/>
      <c r="L72" s="33"/>
    </row>
    <row r="73" spans="2:12" s="1" customFormat="1" ht="12" customHeight="1">
      <c r="B73" s="33"/>
      <c r="C73" s="28" t="s">
        <v>98</v>
      </c>
      <c r="L73" s="33"/>
    </row>
    <row r="74" spans="2:12" s="1" customFormat="1" ht="16.5" customHeight="1">
      <c r="B74" s="33"/>
      <c r="E74" s="278" t="str">
        <f>E9</f>
        <v xml:space="preserve">05 - Hromosvod </v>
      </c>
      <c r="F74" s="317"/>
      <c r="G74" s="317"/>
      <c r="H74" s="317"/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21</v>
      </c>
      <c r="F76" s="26" t="str">
        <f>F12</f>
        <v xml:space="preserve"> </v>
      </c>
      <c r="I76" s="28" t="s">
        <v>23</v>
      </c>
      <c r="J76" s="50" t="str">
        <f>IF(J12="","",J12)</f>
        <v>6. 12. 2022</v>
      </c>
      <c r="L76" s="33"/>
    </row>
    <row r="77" spans="2:12" s="1" customFormat="1" ht="6.95" customHeight="1">
      <c r="B77" s="33"/>
      <c r="L77" s="33"/>
    </row>
    <row r="78" spans="2:12" s="1" customFormat="1" ht="15.2" customHeight="1">
      <c r="B78" s="33"/>
      <c r="C78" s="28" t="s">
        <v>25</v>
      </c>
      <c r="F78" s="26" t="str">
        <f>E15</f>
        <v>Město Horní Slavkov</v>
      </c>
      <c r="I78" s="28" t="s">
        <v>31</v>
      </c>
      <c r="J78" s="31" t="str">
        <f>E21</f>
        <v>CENTRA STAV s.r.o.</v>
      </c>
      <c r="L78" s="33"/>
    </row>
    <row r="79" spans="2:12" s="1" customFormat="1" ht="15.2" customHeight="1">
      <c r="B79" s="33"/>
      <c r="C79" s="28" t="s">
        <v>29</v>
      </c>
      <c r="F79" s="26" t="str">
        <f>IF(E18="","",E18)</f>
        <v>Vyplň údaj</v>
      </c>
      <c r="I79" s="28" t="s">
        <v>34</v>
      </c>
      <c r="J79" s="31" t="str">
        <f>E24</f>
        <v>Michal Kubelka</v>
      </c>
      <c r="L79" s="33"/>
    </row>
    <row r="80" spans="2:12" s="1" customFormat="1" ht="10.35" customHeight="1">
      <c r="B80" s="33"/>
      <c r="L80" s="33"/>
    </row>
    <row r="81" spans="2:65" s="10" customFormat="1" ht="29.25" customHeight="1">
      <c r="B81" s="108"/>
      <c r="C81" s="109" t="s">
        <v>111</v>
      </c>
      <c r="D81" s="110" t="s">
        <v>57</v>
      </c>
      <c r="E81" s="110" t="s">
        <v>53</v>
      </c>
      <c r="F81" s="110" t="s">
        <v>54</v>
      </c>
      <c r="G81" s="110" t="s">
        <v>112</v>
      </c>
      <c r="H81" s="110" t="s">
        <v>113</v>
      </c>
      <c r="I81" s="110" t="s">
        <v>114</v>
      </c>
      <c r="J81" s="110" t="s">
        <v>102</v>
      </c>
      <c r="K81" s="111" t="s">
        <v>115</v>
      </c>
      <c r="L81" s="108"/>
      <c r="M81" s="57" t="s">
        <v>19</v>
      </c>
      <c r="N81" s="58" t="s">
        <v>42</v>
      </c>
      <c r="O81" s="58" t="s">
        <v>116</v>
      </c>
      <c r="P81" s="58" t="s">
        <v>117</v>
      </c>
      <c r="Q81" s="58" t="s">
        <v>118</v>
      </c>
      <c r="R81" s="58" t="s">
        <v>119</v>
      </c>
      <c r="S81" s="58" t="s">
        <v>120</v>
      </c>
      <c r="T81" s="59" t="s">
        <v>121</v>
      </c>
    </row>
    <row r="82" spans="2:65" s="1" customFormat="1" ht="22.9" customHeight="1">
      <c r="B82" s="33"/>
      <c r="C82" s="62" t="s">
        <v>122</v>
      </c>
      <c r="J82" s="112">
        <f>BK82</f>
        <v>0</v>
      </c>
      <c r="L82" s="33"/>
      <c r="M82" s="60"/>
      <c r="N82" s="51"/>
      <c r="O82" s="51"/>
      <c r="P82" s="113">
        <f>P83</f>
        <v>0</v>
      </c>
      <c r="Q82" s="51"/>
      <c r="R82" s="113">
        <f>R83</f>
        <v>0</v>
      </c>
      <c r="S82" s="51"/>
      <c r="T82" s="114">
        <f>T83</f>
        <v>0</v>
      </c>
      <c r="AT82" s="18" t="s">
        <v>71</v>
      </c>
      <c r="AU82" s="18" t="s">
        <v>103</v>
      </c>
      <c r="BK82" s="115">
        <f>BK83</f>
        <v>0</v>
      </c>
    </row>
    <row r="83" spans="2:65" s="11" customFormat="1" ht="25.9" customHeight="1">
      <c r="B83" s="116"/>
      <c r="D83" s="117" t="s">
        <v>71</v>
      </c>
      <c r="E83" s="118" t="s">
        <v>1036</v>
      </c>
      <c r="F83" s="118" t="s">
        <v>1036</v>
      </c>
      <c r="I83" s="119"/>
      <c r="J83" s="120">
        <f>BK83</f>
        <v>0</v>
      </c>
      <c r="L83" s="116"/>
      <c r="M83" s="121"/>
      <c r="P83" s="122">
        <f>P84+P99</f>
        <v>0</v>
      </c>
      <c r="R83" s="122">
        <f>R84+R99</f>
        <v>0</v>
      </c>
      <c r="T83" s="123">
        <f>T84+T99</f>
        <v>0</v>
      </c>
      <c r="AR83" s="117" t="s">
        <v>81</v>
      </c>
      <c r="AT83" s="124" t="s">
        <v>71</v>
      </c>
      <c r="AU83" s="124" t="s">
        <v>72</v>
      </c>
      <c r="AY83" s="117" t="s">
        <v>125</v>
      </c>
      <c r="BK83" s="125">
        <f>BK84+BK99</f>
        <v>0</v>
      </c>
    </row>
    <row r="84" spans="2:65" s="11" customFormat="1" ht="22.9" customHeight="1">
      <c r="B84" s="116"/>
      <c r="D84" s="117" t="s">
        <v>71</v>
      </c>
      <c r="E84" s="126" t="s">
        <v>1954</v>
      </c>
      <c r="F84" s="126" t="s">
        <v>1955</v>
      </c>
      <c r="I84" s="119"/>
      <c r="J84" s="127">
        <f>BK84</f>
        <v>0</v>
      </c>
      <c r="L84" s="116"/>
      <c r="M84" s="121"/>
      <c r="P84" s="122">
        <f>SUM(P85:P98)</f>
        <v>0</v>
      </c>
      <c r="R84" s="122">
        <f>SUM(R85:R98)</f>
        <v>0</v>
      </c>
      <c r="T84" s="123">
        <f>SUM(T85:T98)</f>
        <v>0</v>
      </c>
      <c r="AR84" s="117" t="s">
        <v>79</v>
      </c>
      <c r="AT84" s="124" t="s">
        <v>71</v>
      </c>
      <c r="AU84" s="124" t="s">
        <v>79</v>
      </c>
      <c r="AY84" s="117" t="s">
        <v>125</v>
      </c>
      <c r="BK84" s="125">
        <f>SUM(BK85:BK98)</f>
        <v>0</v>
      </c>
    </row>
    <row r="85" spans="2:65" s="1" customFormat="1" ht="16.5" customHeight="1">
      <c r="B85" s="33"/>
      <c r="C85" s="128" t="s">
        <v>79</v>
      </c>
      <c r="D85" s="128" t="s">
        <v>128</v>
      </c>
      <c r="E85" s="129" t="s">
        <v>1956</v>
      </c>
      <c r="F85" s="130" t="s">
        <v>1957</v>
      </c>
      <c r="G85" s="131" t="s">
        <v>295</v>
      </c>
      <c r="H85" s="132">
        <v>37</v>
      </c>
      <c r="I85" s="133"/>
      <c r="J85" s="134">
        <f t="shared" ref="J85:J98" si="0">ROUND(I85*H85,2)</f>
        <v>0</v>
      </c>
      <c r="K85" s="130" t="s">
        <v>19</v>
      </c>
      <c r="L85" s="33"/>
      <c r="M85" s="135" t="s">
        <v>19</v>
      </c>
      <c r="N85" s="136" t="s">
        <v>43</v>
      </c>
      <c r="P85" s="137">
        <f t="shared" ref="P85:P98" si="1">O85*H85</f>
        <v>0</v>
      </c>
      <c r="Q85" s="137">
        <v>0</v>
      </c>
      <c r="R85" s="137">
        <f t="shared" ref="R85:R98" si="2">Q85*H85</f>
        <v>0</v>
      </c>
      <c r="S85" s="137">
        <v>0</v>
      </c>
      <c r="T85" s="138">
        <f t="shared" ref="T85:T98" si="3">S85*H85</f>
        <v>0</v>
      </c>
      <c r="AR85" s="139" t="s">
        <v>143</v>
      </c>
      <c r="AT85" s="139" t="s">
        <v>128</v>
      </c>
      <c r="AU85" s="139" t="s">
        <v>81</v>
      </c>
      <c r="AY85" s="18" t="s">
        <v>125</v>
      </c>
      <c r="BE85" s="140">
        <f t="shared" ref="BE85:BE98" si="4">IF(N85="základní",J85,0)</f>
        <v>0</v>
      </c>
      <c r="BF85" s="140">
        <f t="shared" ref="BF85:BF98" si="5">IF(N85="snížená",J85,0)</f>
        <v>0</v>
      </c>
      <c r="BG85" s="140">
        <f t="shared" ref="BG85:BG98" si="6">IF(N85="zákl. přenesená",J85,0)</f>
        <v>0</v>
      </c>
      <c r="BH85" s="140">
        <f t="shared" ref="BH85:BH98" si="7">IF(N85="sníž. přenesená",J85,0)</f>
        <v>0</v>
      </c>
      <c r="BI85" s="140">
        <f t="shared" ref="BI85:BI98" si="8">IF(N85="nulová",J85,0)</f>
        <v>0</v>
      </c>
      <c r="BJ85" s="18" t="s">
        <v>79</v>
      </c>
      <c r="BK85" s="140">
        <f t="shared" ref="BK85:BK98" si="9">ROUND(I85*H85,2)</f>
        <v>0</v>
      </c>
      <c r="BL85" s="18" t="s">
        <v>143</v>
      </c>
      <c r="BM85" s="139" t="s">
        <v>81</v>
      </c>
    </row>
    <row r="86" spans="2:65" s="1" customFormat="1" ht="16.5" customHeight="1">
      <c r="B86" s="33"/>
      <c r="C86" s="171" t="s">
        <v>81</v>
      </c>
      <c r="D86" s="171" t="s">
        <v>263</v>
      </c>
      <c r="E86" s="172" t="s">
        <v>1958</v>
      </c>
      <c r="F86" s="173" t="s">
        <v>1959</v>
      </c>
      <c r="G86" s="174" t="s">
        <v>295</v>
      </c>
      <c r="H86" s="175">
        <v>37</v>
      </c>
      <c r="I86" s="176"/>
      <c r="J86" s="177">
        <f t="shared" si="0"/>
        <v>0</v>
      </c>
      <c r="K86" s="173" t="s">
        <v>19</v>
      </c>
      <c r="L86" s="178"/>
      <c r="M86" s="179" t="s">
        <v>19</v>
      </c>
      <c r="N86" s="180" t="s">
        <v>43</v>
      </c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39" t="s">
        <v>160</v>
      </c>
      <c r="AT86" s="139" t="s">
        <v>263</v>
      </c>
      <c r="AU86" s="139" t="s">
        <v>81</v>
      </c>
      <c r="AY86" s="18" t="s">
        <v>125</v>
      </c>
      <c r="BE86" s="140">
        <f t="shared" si="4"/>
        <v>0</v>
      </c>
      <c r="BF86" s="140">
        <f t="shared" si="5"/>
        <v>0</v>
      </c>
      <c r="BG86" s="140">
        <f t="shared" si="6"/>
        <v>0</v>
      </c>
      <c r="BH86" s="140">
        <f t="shared" si="7"/>
        <v>0</v>
      </c>
      <c r="BI86" s="140">
        <f t="shared" si="8"/>
        <v>0</v>
      </c>
      <c r="BJ86" s="18" t="s">
        <v>79</v>
      </c>
      <c r="BK86" s="140">
        <f t="shared" si="9"/>
        <v>0</v>
      </c>
      <c r="BL86" s="18" t="s">
        <v>143</v>
      </c>
      <c r="BM86" s="139" t="s">
        <v>143</v>
      </c>
    </row>
    <row r="87" spans="2:65" s="1" customFormat="1" ht="16.5" customHeight="1">
      <c r="B87" s="33"/>
      <c r="C87" s="128" t="s">
        <v>137</v>
      </c>
      <c r="D87" s="128" t="s">
        <v>128</v>
      </c>
      <c r="E87" s="129" t="s">
        <v>1960</v>
      </c>
      <c r="F87" s="130" t="s">
        <v>1961</v>
      </c>
      <c r="G87" s="131" t="s">
        <v>295</v>
      </c>
      <c r="H87" s="132">
        <v>15</v>
      </c>
      <c r="I87" s="133"/>
      <c r="J87" s="134">
        <f t="shared" si="0"/>
        <v>0</v>
      </c>
      <c r="K87" s="130" t="s">
        <v>19</v>
      </c>
      <c r="L87" s="33"/>
      <c r="M87" s="135" t="s">
        <v>19</v>
      </c>
      <c r="N87" s="136" t="s">
        <v>43</v>
      </c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39" t="s">
        <v>143</v>
      </c>
      <c r="AT87" s="139" t="s">
        <v>128</v>
      </c>
      <c r="AU87" s="139" t="s">
        <v>81</v>
      </c>
      <c r="AY87" s="18" t="s">
        <v>125</v>
      </c>
      <c r="BE87" s="140">
        <f t="shared" si="4"/>
        <v>0</v>
      </c>
      <c r="BF87" s="140">
        <f t="shared" si="5"/>
        <v>0</v>
      </c>
      <c r="BG87" s="140">
        <f t="shared" si="6"/>
        <v>0</v>
      </c>
      <c r="BH87" s="140">
        <f t="shared" si="7"/>
        <v>0</v>
      </c>
      <c r="BI87" s="140">
        <f t="shared" si="8"/>
        <v>0</v>
      </c>
      <c r="BJ87" s="18" t="s">
        <v>79</v>
      </c>
      <c r="BK87" s="140">
        <f t="shared" si="9"/>
        <v>0</v>
      </c>
      <c r="BL87" s="18" t="s">
        <v>143</v>
      </c>
      <c r="BM87" s="139" t="s">
        <v>150</v>
      </c>
    </row>
    <row r="88" spans="2:65" s="1" customFormat="1" ht="16.5" customHeight="1">
      <c r="B88" s="33"/>
      <c r="C88" s="171" t="s">
        <v>143</v>
      </c>
      <c r="D88" s="171" t="s">
        <v>263</v>
      </c>
      <c r="E88" s="172" t="s">
        <v>1962</v>
      </c>
      <c r="F88" s="173" t="s">
        <v>1963</v>
      </c>
      <c r="G88" s="174" t="s">
        <v>295</v>
      </c>
      <c r="H88" s="175">
        <v>15</v>
      </c>
      <c r="I88" s="176"/>
      <c r="J88" s="177">
        <f t="shared" si="0"/>
        <v>0</v>
      </c>
      <c r="K88" s="173" t="s">
        <v>19</v>
      </c>
      <c r="L88" s="178"/>
      <c r="M88" s="179" t="s">
        <v>19</v>
      </c>
      <c r="N88" s="180" t="s">
        <v>43</v>
      </c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39" t="s">
        <v>160</v>
      </c>
      <c r="AT88" s="139" t="s">
        <v>263</v>
      </c>
      <c r="AU88" s="139" t="s">
        <v>81</v>
      </c>
      <c r="AY88" s="18" t="s">
        <v>125</v>
      </c>
      <c r="BE88" s="140">
        <f t="shared" si="4"/>
        <v>0</v>
      </c>
      <c r="BF88" s="140">
        <f t="shared" si="5"/>
        <v>0</v>
      </c>
      <c r="BG88" s="140">
        <f t="shared" si="6"/>
        <v>0</v>
      </c>
      <c r="BH88" s="140">
        <f t="shared" si="7"/>
        <v>0</v>
      </c>
      <c r="BI88" s="140">
        <f t="shared" si="8"/>
        <v>0</v>
      </c>
      <c r="BJ88" s="18" t="s">
        <v>79</v>
      </c>
      <c r="BK88" s="140">
        <f t="shared" si="9"/>
        <v>0</v>
      </c>
      <c r="BL88" s="18" t="s">
        <v>143</v>
      </c>
      <c r="BM88" s="139" t="s">
        <v>160</v>
      </c>
    </row>
    <row r="89" spans="2:65" s="1" customFormat="1" ht="16.5" customHeight="1">
      <c r="B89" s="33"/>
      <c r="C89" s="128" t="s">
        <v>124</v>
      </c>
      <c r="D89" s="128" t="s">
        <v>128</v>
      </c>
      <c r="E89" s="129" t="s">
        <v>1964</v>
      </c>
      <c r="F89" s="130" t="s">
        <v>1965</v>
      </c>
      <c r="G89" s="131" t="s">
        <v>295</v>
      </c>
      <c r="H89" s="132">
        <v>11</v>
      </c>
      <c r="I89" s="133"/>
      <c r="J89" s="134">
        <f t="shared" si="0"/>
        <v>0</v>
      </c>
      <c r="K89" s="130" t="s">
        <v>19</v>
      </c>
      <c r="L89" s="33"/>
      <c r="M89" s="135" t="s">
        <v>19</v>
      </c>
      <c r="N89" s="136" t="s">
        <v>43</v>
      </c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39" t="s">
        <v>143</v>
      </c>
      <c r="AT89" s="139" t="s">
        <v>128</v>
      </c>
      <c r="AU89" s="139" t="s">
        <v>81</v>
      </c>
      <c r="AY89" s="18" t="s">
        <v>125</v>
      </c>
      <c r="BE89" s="140">
        <f t="shared" si="4"/>
        <v>0</v>
      </c>
      <c r="BF89" s="140">
        <f t="shared" si="5"/>
        <v>0</v>
      </c>
      <c r="BG89" s="140">
        <f t="shared" si="6"/>
        <v>0</v>
      </c>
      <c r="BH89" s="140">
        <f t="shared" si="7"/>
        <v>0</v>
      </c>
      <c r="BI89" s="140">
        <f t="shared" si="8"/>
        <v>0</v>
      </c>
      <c r="BJ89" s="18" t="s">
        <v>79</v>
      </c>
      <c r="BK89" s="140">
        <f t="shared" si="9"/>
        <v>0</v>
      </c>
      <c r="BL89" s="18" t="s">
        <v>143</v>
      </c>
      <c r="BM89" s="139" t="s">
        <v>170</v>
      </c>
    </row>
    <row r="90" spans="2:65" s="1" customFormat="1" ht="16.5" customHeight="1">
      <c r="B90" s="33"/>
      <c r="C90" s="171" t="s">
        <v>150</v>
      </c>
      <c r="D90" s="171" t="s">
        <v>263</v>
      </c>
      <c r="E90" s="172" t="s">
        <v>1966</v>
      </c>
      <c r="F90" s="173" t="s">
        <v>1967</v>
      </c>
      <c r="G90" s="174" t="s">
        <v>295</v>
      </c>
      <c r="H90" s="175">
        <v>11</v>
      </c>
      <c r="I90" s="176"/>
      <c r="J90" s="177">
        <f t="shared" si="0"/>
        <v>0</v>
      </c>
      <c r="K90" s="173" t="s">
        <v>19</v>
      </c>
      <c r="L90" s="178"/>
      <c r="M90" s="179" t="s">
        <v>19</v>
      </c>
      <c r="N90" s="180" t="s">
        <v>43</v>
      </c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39" t="s">
        <v>160</v>
      </c>
      <c r="AT90" s="139" t="s">
        <v>263</v>
      </c>
      <c r="AU90" s="139" t="s">
        <v>81</v>
      </c>
      <c r="AY90" s="18" t="s">
        <v>125</v>
      </c>
      <c r="BE90" s="140">
        <f t="shared" si="4"/>
        <v>0</v>
      </c>
      <c r="BF90" s="140">
        <f t="shared" si="5"/>
        <v>0</v>
      </c>
      <c r="BG90" s="140">
        <f t="shared" si="6"/>
        <v>0</v>
      </c>
      <c r="BH90" s="140">
        <f t="shared" si="7"/>
        <v>0</v>
      </c>
      <c r="BI90" s="140">
        <f t="shared" si="8"/>
        <v>0</v>
      </c>
      <c r="BJ90" s="18" t="s">
        <v>79</v>
      </c>
      <c r="BK90" s="140">
        <f t="shared" si="9"/>
        <v>0</v>
      </c>
      <c r="BL90" s="18" t="s">
        <v>143</v>
      </c>
      <c r="BM90" s="139" t="s">
        <v>8</v>
      </c>
    </row>
    <row r="91" spans="2:65" s="1" customFormat="1" ht="16.5" customHeight="1">
      <c r="B91" s="33"/>
      <c r="C91" s="128" t="s">
        <v>154</v>
      </c>
      <c r="D91" s="128" t="s">
        <v>128</v>
      </c>
      <c r="E91" s="129" t="s">
        <v>1968</v>
      </c>
      <c r="F91" s="130" t="s">
        <v>1969</v>
      </c>
      <c r="G91" s="131" t="s">
        <v>295</v>
      </c>
      <c r="H91" s="132">
        <v>8</v>
      </c>
      <c r="I91" s="133"/>
      <c r="J91" s="134">
        <f t="shared" si="0"/>
        <v>0</v>
      </c>
      <c r="K91" s="130" t="s">
        <v>19</v>
      </c>
      <c r="L91" s="33"/>
      <c r="M91" s="135" t="s">
        <v>19</v>
      </c>
      <c r="N91" s="136" t="s">
        <v>43</v>
      </c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39" t="s">
        <v>143</v>
      </c>
      <c r="AT91" s="139" t="s">
        <v>128</v>
      </c>
      <c r="AU91" s="139" t="s">
        <v>81</v>
      </c>
      <c r="AY91" s="18" t="s">
        <v>125</v>
      </c>
      <c r="BE91" s="140">
        <f t="shared" si="4"/>
        <v>0</v>
      </c>
      <c r="BF91" s="140">
        <f t="shared" si="5"/>
        <v>0</v>
      </c>
      <c r="BG91" s="140">
        <f t="shared" si="6"/>
        <v>0</v>
      </c>
      <c r="BH91" s="140">
        <f t="shared" si="7"/>
        <v>0</v>
      </c>
      <c r="BI91" s="140">
        <f t="shared" si="8"/>
        <v>0</v>
      </c>
      <c r="BJ91" s="18" t="s">
        <v>79</v>
      </c>
      <c r="BK91" s="140">
        <f t="shared" si="9"/>
        <v>0</v>
      </c>
      <c r="BL91" s="18" t="s">
        <v>143</v>
      </c>
      <c r="BM91" s="139" t="s">
        <v>284</v>
      </c>
    </row>
    <row r="92" spans="2:65" s="1" customFormat="1" ht="16.5" customHeight="1">
      <c r="B92" s="33"/>
      <c r="C92" s="171" t="s">
        <v>160</v>
      </c>
      <c r="D92" s="171" t="s">
        <v>263</v>
      </c>
      <c r="E92" s="172" t="s">
        <v>1970</v>
      </c>
      <c r="F92" s="173" t="s">
        <v>1971</v>
      </c>
      <c r="G92" s="174" t="s">
        <v>295</v>
      </c>
      <c r="H92" s="175">
        <v>8</v>
      </c>
      <c r="I92" s="176"/>
      <c r="J92" s="177">
        <f t="shared" si="0"/>
        <v>0</v>
      </c>
      <c r="K92" s="173" t="s">
        <v>19</v>
      </c>
      <c r="L92" s="178"/>
      <c r="M92" s="179" t="s">
        <v>19</v>
      </c>
      <c r="N92" s="180" t="s">
        <v>43</v>
      </c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39" t="s">
        <v>160</v>
      </c>
      <c r="AT92" s="139" t="s">
        <v>263</v>
      </c>
      <c r="AU92" s="139" t="s">
        <v>81</v>
      </c>
      <c r="AY92" s="18" t="s">
        <v>125</v>
      </c>
      <c r="BE92" s="140">
        <f t="shared" si="4"/>
        <v>0</v>
      </c>
      <c r="BF92" s="140">
        <f t="shared" si="5"/>
        <v>0</v>
      </c>
      <c r="BG92" s="140">
        <f t="shared" si="6"/>
        <v>0</v>
      </c>
      <c r="BH92" s="140">
        <f t="shared" si="7"/>
        <v>0</v>
      </c>
      <c r="BI92" s="140">
        <f t="shared" si="8"/>
        <v>0</v>
      </c>
      <c r="BJ92" s="18" t="s">
        <v>79</v>
      </c>
      <c r="BK92" s="140">
        <f t="shared" si="9"/>
        <v>0</v>
      </c>
      <c r="BL92" s="18" t="s">
        <v>143</v>
      </c>
      <c r="BM92" s="139" t="s">
        <v>299</v>
      </c>
    </row>
    <row r="93" spans="2:65" s="1" customFormat="1" ht="16.5" customHeight="1">
      <c r="B93" s="33"/>
      <c r="C93" s="128" t="s">
        <v>164</v>
      </c>
      <c r="D93" s="128" t="s">
        <v>128</v>
      </c>
      <c r="E93" s="129" t="s">
        <v>1972</v>
      </c>
      <c r="F93" s="130" t="s">
        <v>1973</v>
      </c>
      <c r="G93" s="131" t="s">
        <v>323</v>
      </c>
      <c r="H93" s="132">
        <v>21</v>
      </c>
      <c r="I93" s="133"/>
      <c r="J93" s="134">
        <f t="shared" si="0"/>
        <v>0</v>
      </c>
      <c r="K93" s="130" t="s">
        <v>19</v>
      </c>
      <c r="L93" s="33"/>
      <c r="M93" s="135" t="s">
        <v>19</v>
      </c>
      <c r="N93" s="136" t="s">
        <v>43</v>
      </c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39" t="s">
        <v>143</v>
      </c>
      <c r="AT93" s="139" t="s">
        <v>128</v>
      </c>
      <c r="AU93" s="139" t="s">
        <v>81</v>
      </c>
      <c r="AY93" s="18" t="s">
        <v>125</v>
      </c>
      <c r="BE93" s="140">
        <f t="shared" si="4"/>
        <v>0</v>
      </c>
      <c r="BF93" s="140">
        <f t="shared" si="5"/>
        <v>0</v>
      </c>
      <c r="BG93" s="140">
        <f t="shared" si="6"/>
        <v>0</v>
      </c>
      <c r="BH93" s="140">
        <f t="shared" si="7"/>
        <v>0</v>
      </c>
      <c r="BI93" s="140">
        <f t="shared" si="8"/>
        <v>0</v>
      </c>
      <c r="BJ93" s="18" t="s">
        <v>79</v>
      </c>
      <c r="BK93" s="140">
        <f t="shared" si="9"/>
        <v>0</v>
      </c>
      <c r="BL93" s="18" t="s">
        <v>143</v>
      </c>
      <c r="BM93" s="139" t="s">
        <v>315</v>
      </c>
    </row>
    <row r="94" spans="2:65" s="1" customFormat="1" ht="16.5" customHeight="1">
      <c r="B94" s="33"/>
      <c r="C94" s="171" t="s">
        <v>170</v>
      </c>
      <c r="D94" s="171" t="s">
        <v>263</v>
      </c>
      <c r="E94" s="172" t="s">
        <v>1974</v>
      </c>
      <c r="F94" s="173" t="s">
        <v>1975</v>
      </c>
      <c r="G94" s="174" t="s">
        <v>323</v>
      </c>
      <c r="H94" s="175">
        <v>21</v>
      </c>
      <c r="I94" s="176"/>
      <c r="J94" s="177">
        <f t="shared" si="0"/>
        <v>0</v>
      </c>
      <c r="K94" s="173" t="s">
        <v>19</v>
      </c>
      <c r="L94" s="178"/>
      <c r="M94" s="179" t="s">
        <v>19</v>
      </c>
      <c r="N94" s="180" t="s">
        <v>43</v>
      </c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39" t="s">
        <v>160</v>
      </c>
      <c r="AT94" s="139" t="s">
        <v>263</v>
      </c>
      <c r="AU94" s="139" t="s">
        <v>81</v>
      </c>
      <c r="AY94" s="18" t="s">
        <v>125</v>
      </c>
      <c r="BE94" s="140">
        <f t="shared" si="4"/>
        <v>0</v>
      </c>
      <c r="BF94" s="140">
        <f t="shared" si="5"/>
        <v>0</v>
      </c>
      <c r="BG94" s="140">
        <f t="shared" si="6"/>
        <v>0</v>
      </c>
      <c r="BH94" s="140">
        <f t="shared" si="7"/>
        <v>0</v>
      </c>
      <c r="BI94" s="140">
        <f t="shared" si="8"/>
        <v>0</v>
      </c>
      <c r="BJ94" s="18" t="s">
        <v>79</v>
      </c>
      <c r="BK94" s="140">
        <f t="shared" si="9"/>
        <v>0</v>
      </c>
      <c r="BL94" s="18" t="s">
        <v>143</v>
      </c>
      <c r="BM94" s="139" t="s">
        <v>327</v>
      </c>
    </row>
    <row r="95" spans="2:65" s="1" customFormat="1" ht="16.5" customHeight="1">
      <c r="B95" s="33"/>
      <c r="C95" s="128" t="s">
        <v>176</v>
      </c>
      <c r="D95" s="128" t="s">
        <v>128</v>
      </c>
      <c r="E95" s="129" t="s">
        <v>1972</v>
      </c>
      <c r="F95" s="130" t="s">
        <v>1973</v>
      </c>
      <c r="G95" s="131" t="s">
        <v>323</v>
      </c>
      <c r="H95" s="132">
        <v>360</v>
      </c>
      <c r="I95" s="133"/>
      <c r="J95" s="134">
        <f t="shared" si="0"/>
        <v>0</v>
      </c>
      <c r="K95" s="130" t="s">
        <v>19</v>
      </c>
      <c r="L95" s="33"/>
      <c r="M95" s="135" t="s">
        <v>19</v>
      </c>
      <c r="N95" s="136" t="s">
        <v>43</v>
      </c>
      <c r="P95" s="137">
        <f t="shared" si="1"/>
        <v>0</v>
      </c>
      <c r="Q95" s="137">
        <v>0</v>
      </c>
      <c r="R95" s="137">
        <f t="shared" si="2"/>
        <v>0</v>
      </c>
      <c r="S95" s="137">
        <v>0</v>
      </c>
      <c r="T95" s="138">
        <f t="shared" si="3"/>
        <v>0</v>
      </c>
      <c r="AR95" s="139" t="s">
        <v>143</v>
      </c>
      <c r="AT95" s="139" t="s">
        <v>128</v>
      </c>
      <c r="AU95" s="139" t="s">
        <v>81</v>
      </c>
      <c r="AY95" s="18" t="s">
        <v>125</v>
      </c>
      <c r="BE95" s="140">
        <f t="shared" si="4"/>
        <v>0</v>
      </c>
      <c r="BF95" s="140">
        <f t="shared" si="5"/>
        <v>0</v>
      </c>
      <c r="BG95" s="140">
        <f t="shared" si="6"/>
        <v>0</v>
      </c>
      <c r="BH95" s="140">
        <f t="shared" si="7"/>
        <v>0</v>
      </c>
      <c r="BI95" s="140">
        <f t="shared" si="8"/>
        <v>0</v>
      </c>
      <c r="BJ95" s="18" t="s">
        <v>79</v>
      </c>
      <c r="BK95" s="140">
        <f t="shared" si="9"/>
        <v>0</v>
      </c>
      <c r="BL95" s="18" t="s">
        <v>143</v>
      </c>
      <c r="BM95" s="139" t="s">
        <v>340</v>
      </c>
    </row>
    <row r="96" spans="2:65" s="1" customFormat="1" ht="16.5" customHeight="1">
      <c r="B96" s="33"/>
      <c r="C96" s="171" t="s">
        <v>8</v>
      </c>
      <c r="D96" s="171" t="s">
        <v>263</v>
      </c>
      <c r="E96" s="172" t="s">
        <v>1976</v>
      </c>
      <c r="F96" s="173" t="s">
        <v>1977</v>
      </c>
      <c r="G96" s="174" t="s">
        <v>323</v>
      </c>
      <c r="H96" s="175">
        <v>360</v>
      </c>
      <c r="I96" s="176"/>
      <c r="J96" s="177">
        <f t="shared" si="0"/>
        <v>0</v>
      </c>
      <c r="K96" s="173" t="s">
        <v>19</v>
      </c>
      <c r="L96" s="178"/>
      <c r="M96" s="179" t="s">
        <v>19</v>
      </c>
      <c r="N96" s="180" t="s">
        <v>43</v>
      </c>
      <c r="P96" s="137">
        <f t="shared" si="1"/>
        <v>0</v>
      </c>
      <c r="Q96" s="137">
        <v>0</v>
      </c>
      <c r="R96" s="137">
        <f t="shared" si="2"/>
        <v>0</v>
      </c>
      <c r="S96" s="137">
        <v>0</v>
      </c>
      <c r="T96" s="138">
        <f t="shared" si="3"/>
        <v>0</v>
      </c>
      <c r="AR96" s="139" t="s">
        <v>160</v>
      </c>
      <c r="AT96" s="139" t="s">
        <v>263</v>
      </c>
      <c r="AU96" s="139" t="s">
        <v>81</v>
      </c>
      <c r="AY96" s="18" t="s">
        <v>125</v>
      </c>
      <c r="BE96" s="140">
        <f t="shared" si="4"/>
        <v>0</v>
      </c>
      <c r="BF96" s="140">
        <f t="shared" si="5"/>
        <v>0</v>
      </c>
      <c r="BG96" s="140">
        <f t="shared" si="6"/>
        <v>0</v>
      </c>
      <c r="BH96" s="140">
        <f t="shared" si="7"/>
        <v>0</v>
      </c>
      <c r="BI96" s="140">
        <f t="shared" si="8"/>
        <v>0</v>
      </c>
      <c r="BJ96" s="18" t="s">
        <v>79</v>
      </c>
      <c r="BK96" s="140">
        <f t="shared" si="9"/>
        <v>0</v>
      </c>
      <c r="BL96" s="18" t="s">
        <v>143</v>
      </c>
      <c r="BM96" s="139" t="s">
        <v>354</v>
      </c>
    </row>
    <row r="97" spans="2:65" s="1" customFormat="1" ht="16.5" customHeight="1">
      <c r="B97" s="33"/>
      <c r="C97" s="128" t="s">
        <v>278</v>
      </c>
      <c r="D97" s="128" t="s">
        <v>128</v>
      </c>
      <c r="E97" s="129" t="s">
        <v>1978</v>
      </c>
      <c r="F97" s="130" t="s">
        <v>1979</v>
      </c>
      <c r="G97" s="131" t="s">
        <v>323</v>
      </c>
      <c r="H97" s="132">
        <v>90</v>
      </c>
      <c r="I97" s="133"/>
      <c r="J97" s="134">
        <f t="shared" si="0"/>
        <v>0</v>
      </c>
      <c r="K97" s="130" t="s">
        <v>19</v>
      </c>
      <c r="L97" s="33"/>
      <c r="M97" s="135" t="s">
        <v>19</v>
      </c>
      <c r="N97" s="136" t="s">
        <v>43</v>
      </c>
      <c r="P97" s="137">
        <f t="shared" si="1"/>
        <v>0</v>
      </c>
      <c r="Q97" s="137">
        <v>0</v>
      </c>
      <c r="R97" s="137">
        <f t="shared" si="2"/>
        <v>0</v>
      </c>
      <c r="S97" s="137">
        <v>0</v>
      </c>
      <c r="T97" s="138">
        <f t="shared" si="3"/>
        <v>0</v>
      </c>
      <c r="AR97" s="139" t="s">
        <v>143</v>
      </c>
      <c r="AT97" s="139" t="s">
        <v>128</v>
      </c>
      <c r="AU97" s="139" t="s">
        <v>81</v>
      </c>
      <c r="AY97" s="18" t="s">
        <v>125</v>
      </c>
      <c r="BE97" s="140">
        <f t="shared" si="4"/>
        <v>0</v>
      </c>
      <c r="BF97" s="140">
        <f t="shared" si="5"/>
        <v>0</v>
      </c>
      <c r="BG97" s="140">
        <f t="shared" si="6"/>
        <v>0</v>
      </c>
      <c r="BH97" s="140">
        <f t="shared" si="7"/>
        <v>0</v>
      </c>
      <c r="BI97" s="140">
        <f t="shared" si="8"/>
        <v>0</v>
      </c>
      <c r="BJ97" s="18" t="s">
        <v>79</v>
      </c>
      <c r="BK97" s="140">
        <f t="shared" si="9"/>
        <v>0</v>
      </c>
      <c r="BL97" s="18" t="s">
        <v>143</v>
      </c>
      <c r="BM97" s="139" t="s">
        <v>370</v>
      </c>
    </row>
    <row r="98" spans="2:65" s="1" customFormat="1" ht="16.5" customHeight="1">
      <c r="B98" s="33"/>
      <c r="C98" s="171" t="s">
        <v>284</v>
      </c>
      <c r="D98" s="171" t="s">
        <v>263</v>
      </c>
      <c r="E98" s="172" t="s">
        <v>1980</v>
      </c>
      <c r="F98" s="173" t="s">
        <v>1981</v>
      </c>
      <c r="G98" s="174" t="s">
        <v>323</v>
      </c>
      <c r="H98" s="175">
        <v>90</v>
      </c>
      <c r="I98" s="176"/>
      <c r="J98" s="177">
        <f t="shared" si="0"/>
        <v>0</v>
      </c>
      <c r="K98" s="173" t="s">
        <v>19</v>
      </c>
      <c r="L98" s="178"/>
      <c r="M98" s="179" t="s">
        <v>19</v>
      </c>
      <c r="N98" s="180" t="s">
        <v>43</v>
      </c>
      <c r="P98" s="137">
        <f t="shared" si="1"/>
        <v>0</v>
      </c>
      <c r="Q98" s="137">
        <v>0</v>
      </c>
      <c r="R98" s="137">
        <f t="shared" si="2"/>
        <v>0</v>
      </c>
      <c r="S98" s="137">
        <v>0</v>
      </c>
      <c r="T98" s="138">
        <f t="shared" si="3"/>
        <v>0</v>
      </c>
      <c r="AR98" s="139" t="s">
        <v>160</v>
      </c>
      <c r="AT98" s="139" t="s">
        <v>263</v>
      </c>
      <c r="AU98" s="139" t="s">
        <v>81</v>
      </c>
      <c r="AY98" s="18" t="s">
        <v>125</v>
      </c>
      <c r="BE98" s="140">
        <f t="shared" si="4"/>
        <v>0</v>
      </c>
      <c r="BF98" s="140">
        <f t="shared" si="5"/>
        <v>0</v>
      </c>
      <c r="BG98" s="140">
        <f t="shared" si="6"/>
        <v>0</v>
      </c>
      <c r="BH98" s="140">
        <f t="shared" si="7"/>
        <v>0</v>
      </c>
      <c r="BI98" s="140">
        <f t="shared" si="8"/>
        <v>0</v>
      </c>
      <c r="BJ98" s="18" t="s">
        <v>79</v>
      </c>
      <c r="BK98" s="140">
        <f t="shared" si="9"/>
        <v>0</v>
      </c>
      <c r="BL98" s="18" t="s">
        <v>143</v>
      </c>
      <c r="BM98" s="139" t="s">
        <v>394</v>
      </c>
    </row>
    <row r="99" spans="2:65" s="11" customFormat="1" ht="22.9" customHeight="1">
      <c r="B99" s="116"/>
      <c r="D99" s="117" t="s">
        <v>71</v>
      </c>
      <c r="E99" s="126" t="s">
        <v>1982</v>
      </c>
      <c r="F99" s="126" t="s">
        <v>1983</v>
      </c>
      <c r="I99" s="119"/>
      <c r="J99" s="127">
        <f>BK99</f>
        <v>0</v>
      </c>
      <c r="L99" s="116"/>
      <c r="M99" s="121"/>
      <c r="P99" s="122">
        <f>SUM(P100:P102)</f>
        <v>0</v>
      </c>
      <c r="R99" s="122">
        <f>SUM(R100:R102)</f>
        <v>0</v>
      </c>
      <c r="T99" s="123">
        <f>SUM(T100:T102)</f>
        <v>0</v>
      </c>
      <c r="AR99" s="117" t="s">
        <v>81</v>
      </c>
      <c r="AT99" s="124" t="s">
        <v>71</v>
      </c>
      <c r="AU99" s="124" t="s">
        <v>79</v>
      </c>
      <c r="AY99" s="117" t="s">
        <v>125</v>
      </c>
      <c r="BK99" s="125">
        <f>SUM(BK100:BK102)</f>
        <v>0</v>
      </c>
    </row>
    <row r="100" spans="2:65" s="1" customFormat="1" ht="16.5" customHeight="1">
      <c r="B100" s="33"/>
      <c r="C100" s="128" t="s">
        <v>292</v>
      </c>
      <c r="D100" s="128" t="s">
        <v>128</v>
      </c>
      <c r="E100" s="129" t="s">
        <v>1984</v>
      </c>
      <c r="F100" s="130" t="s">
        <v>1985</v>
      </c>
      <c r="G100" s="131" t="s">
        <v>1894</v>
      </c>
      <c r="H100" s="132">
        <v>1</v>
      </c>
      <c r="I100" s="133"/>
      <c r="J100" s="134">
        <f>ROUND(I100*H100,2)</f>
        <v>0</v>
      </c>
      <c r="K100" s="130" t="s">
        <v>19</v>
      </c>
      <c r="L100" s="33"/>
      <c r="M100" s="135" t="s">
        <v>19</v>
      </c>
      <c r="N100" s="136" t="s">
        <v>43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299</v>
      </c>
      <c r="AT100" s="139" t="s">
        <v>128</v>
      </c>
      <c r="AU100" s="139" t="s">
        <v>81</v>
      </c>
      <c r="AY100" s="18" t="s">
        <v>125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79</v>
      </c>
      <c r="BK100" s="140">
        <f>ROUND(I100*H100,2)</f>
        <v>0</v>
      </c>
      <c r="BL100" s="18" t="s">
        <v>299</v>
      </c>
      <c r="BM100" s="139" t="s">
        <v>418</v>
      </c>
    </row>
    <row r="101" spans="2:65" s="1" customFormat="1" ht="16.5" customHeight="1">
      <c r="B101" s="33"/>
      <c r="C101" s="171" t="s">
        <v>299</v>
      </c>
      <c r="D101" s="171" t="s">
        <v>263</v>
      </c>
      <c r="E101" s="172" t="s">
        <v>1986</v>
      </c>
      <c r="F101" s="173" t="s">
        <v>1987</v>
      </c>
      <c r="G101" s="174" t="s">
        <v>1055</v>
      </c>
      <c r="H101" s="192"/>
      <c r="I101" s="176"/>
      <c r="J101" s="177">
        <f>ROUND(I101*H101,2)</f>
        <v>0</v>
      </c>
      <c r="K101" s="173" t="s">
        <v>19</v>
      </c>
      <c r="L101" s="178"/>
      <c r="M101" s="179" t="s">
        <v>19</v>
      </c>
      <c r="N101" s="180" t="s">
        <v>43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AR101" s="139" t="s">
        <v>418</v>
      </c>
      <c r="AT101" s="139" t="s">
        <v>263</v>
      </c>
      <c r="AU101" s="139" t="s">
        <v>81</v>
      </c>
      <c r="AY101" s="18" t="s">
        <v>125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8" t="s">
        <v>79</v>
      </c>
      <c r="BK101" s="140">
        <f>ROUND(I101*H101,2)</f>
        <v>0</v>
      </c>
      <c r="BL101" s="18" t="s">
        <v>299</v>
      </c>
      <c r="BM101" s="139" t="s">
        <v>437</v>
      </c>
    </row>
    <row r="102" spans="2:65" s="1" customFormat="1" ht="16.5" customHeight="1">
      <c r="B102" s="33"/>
      <c r="C102" s="128" t="s">
        <v>307</v>
      </c>
      <c r="D102" s="128" t="s">
        <v>128</v>
      </c>
      <c r="E102" s="129" t="s">
        <v>1988</v>
      </c>
      <c r="F102" s="130" t="s">
        <v>1989</v>
      </c>
      <c r="G102" s="131" t="s">
        <v>1894</v>
      </c>
      <c r="H102" s="132">
        <v>1</v>
      </c>
      <c r="I102" s="133"/>
      <c r="J102" s="134">
        <f>ROUND(I102*H102,2)</f>
        <v>0</v>
      </c>
      <c r="K102" s="130" t="s">
        <v>19</v>
      </c>
      <c r="L102" s="33"/>
      <c r="M102" s="141" t="s">
        <v>19</v>
      </c>
      <c r="N102" s="142" t="s">
        <v>43</v>
      </c>
      <c r="O102" s="143"/>
      <c r="P102" s="144">
        <f>O102*H102</f>
        <v>0</v>
      </c>
      <c r="Q102" s="144">
        <v>0</v>
      </c>
      <c r="R102" s="144">
        <f>Q102*H102</f>
        <v>0</v>
      </c>
      <c r="S102" s="144">
        <v>0</v>
      </c>
      <c r="T102" s="145">
        <f>S102*H102</f>
        <v>0</v>
      </c>
      <c r="AR102" s="139" t="s">
        <v>299</v>
      </c>
      <c r="AT102" s="139" t="s">
        <v>128</v>
      </c>
      <c r="AU102" s="139" t="s">
        <v>81</v>
      </c>
      <c r="AY102" s="18" t="s">
        <v>125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79</v>
      </c>
      <c r="BK102" s="140">
        <f>ROUND(I102*H102,2)</f>
        <v>0</v>
      </c>
      <c r="BL102" s="18" t="s">
        <v>299</v>
      </c>
      <c r="BM102" s="139" t="s">
        <v>504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P31fGuVV8SOVv7r1JtwCcVXIAEH5I0i9UHe1YE7xMKZ9lcwnB1kLz+vmX9cPpiRL+B80n6O+yECUy5gFnaFNSQ==" saltValue="BpADw+1xp0bW1Ner4ixb3az7/FIBZH4W22540TNkC5Z30UAekGNL8m+cEKAg7HNZY4//S6e5PVRMkRWdxuyYuQ==" spinCount="100000" sheet="1" objects="1" scenarios="1" formatColumns="0" formatRows="0" autoFilter="0"/>
  <autoFilter ref="C81:K102" xr:uid="{00000000-0009-0000-0000-000006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customFormat="1" ht="37.5" customHeight="1"/>
    <row r="2" spans="2:11" customFormat="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6" customFormat="1" ht="45" customHeight="1">
      <c r="B3" s="197"/>
      <c r="C3" s="321" t="s">
        <v>1990</v>
      </c>
      <c r="D3" s="321"/>
      <c r="E3" s="321"/>
      <c r="F3" s="321"/>
      <c r="G3" s="321"/>
      <c r="H3" s="321"/>
      <c r="I3" s="321"/>
      <c r="J3" s="321"/>
      <c r="K3" s="198"/>
    </row>
    <row r="4" spans="2:11" customFormat="1" ht="25.5" customHeight="1">
      <c r="B4" s="199"/>
      <c r="C4" s="320" t="s">
        <v>1991</v>
      </c>
      <c r="D4" s="320"/>
      <c r="E4" s="320"/>
      <c r="F4" s="320"/>
      <c r="G4" s="320"/>
      <c r="H4" s="320"/>
      <c r="I4" s="320"/>
      <c r="J4" s="320"/>
      <c r="K4" s="200"/>
    </row>
    <row r="5" spans="2:11" customFormat="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customFormat="1" ht="15" customHeight="1">
      <c r="B6" s="199"/>
      <c r="C6" s="319" t="s">
        <v>1992</v>
      </c>
      <c r="D6" s="319"/>
      <c r="E6" s="319"/>
      <c r="F6" s="319"/>
      <c r="G6" s="319"/>
      <c r="H6" s="319"/>
      <c r="I6" s="319"/>
      <c r="J6" s="319"/>
      <c r="K6" s="200"/>
    </row>
    <row r="7" spans="2:11" customFormat="1" ht="15" customHeight="1">
      <c r="B7" s="203"/>
      <c r="C7" s="319" t="s">
        <v>1993</v>
      </c>
      <c r="D7" s="319"/>
      <c r="E7" s="319"/>
      <c r="F7" s="319"/>
      <c r="G7" s="319"/>
      <c r="H7" s="319"/>
      <c r="I7" s="319"/>
      <c r="J7" s="319"/>
      <c r="K7" s="200"/>
    </row>
    <row r="8" spans="2:11" customFormat="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customFormat="1" ht="15" customHeight="1">
      <c r="B9" s="203"/>
      <c r="C9" s="319" t="s">
        <v>1994</v>
      </c>
      <c r="D9" s="319"/>
      <c r="E9" s="319"/>
      <c r="F9" s="319"/>
      <c r="G9" s="319"/>
      <c r="H9" s="319"/>
      <c r="I9" s="319"/>
      <c r="J9" s="319"/>
      <c r="K9" s="200"/>
    </row>
    <row r="10" spans="2:11" customFormat="1" ht="15" customHeight="1">
      <c r="B10" s="203"/>
      <c r="C10" s="202"/>
      <c r="D10" s="319" t="s">
        <v>1995</v>
      </c>
      <c r="E10" s="319"/>
      <c r="F10" s="319"/>
      <c r="G10" s="319"/>
      <c r="H10" s="319"/>
      <c r="I10" s="319"/>
      <c r="J10" s="319"/>
      <c r="K10" s="200"/>
    </row>
    <row r="11" spans="2:11" customFormat="1" ht="15" customHeight="1">
      <c r="B11" s="203"/>
      <c r="C11" s="204"/>
      <c r="D11" s="319" t="s">
        <v>1996</v>
      </c>
      <c r="E11" s="319"/>
      <c r="F11" s="319"/>
      <c r="G11" s="319"/>
      <c r="H11" s="319"/>
      <c r="I11" s="319"/>
      <c r="J11" s="319"/>
      <c r="K11" s="200"/>
    </row>
    <row r="12" spans="2:11" customFormat="1" ht="15" customHeight="1">
      <c r="B12" s="203"/>
      <c r="C12" s="204"/>
      <c r="D12" s="202"/>
      <c r="E12" s="202"/>
      <c r="F12" s="202"/>
      <c r="G12" s="202"/>
      <c r="H12" s="202"/>
      <c r="I12" s="202"/>
      <c r="J12" s="202"/>
      <c r="K12" s="200"/>
    </row>
    <row r="13" spans="2:11" customFormat="1" ht="15" customHeight="1">
      <c r="B13" s="203"/>
      <c r="C13" s="204"/>
      <c r="D13" s="205" t="s">
        <v>1997</v>
      </c>
      <c r="E13" s="202"/>
      <c r="F13" s="202"/>
      <c r="G13" s="202"/>
      <c r="H13" s="202"/>
      <c r="I13" s="202"/>
      <c r="J13" s="202"/>
      <c r="K13" s="200"/>
    </row>
    <row r="14" spans="2:11" customFormat="1" ht="12.75" customHeight="1">
      <c r="B14" s="203"/>
      <c r="C14" s="204"/>
      <c r="D14" s="204"/>
      <c r="E14" s="204"/>
      <c r="F14" s="204"/>
      <c r="G14" s="204"/>
      <c r="H14" s="204"/>
      <c r="I14" s="204"/>
      <c r="J14" s="204"/>
      <c r="K14" s="200"/>
    </row>
    <row r="15" spans="2:11" customFormat="1" ht="15" customHeight="1">
      <c r="B15" s="203"/>
      <c r="C15" s="204"/>
      <c r="D15" s="319" t="s">
        <v>1998</v>
      </c>
      <c r="E15" s="319"/>
      <c r="F15" s="319"/>
      <c r="G15" s="319"/>
      <c r="H15" s="319"/>
      <c r="I15" s="319"/>
      <c r="J15" s="319"/>
      <c r="K15" s="200"/>
    </row>
    <row r="16" spans="2:11" customFormat="1" ht="15" customHeight="1">
      <c r="B16" s="203"/>
      <c r="C16" s="204"/>
      <c r="D16" s="319" t="s">
        <v>1999</v>
      </c>
      <c r="E16" s="319"/>
      <c r="F16" s="319"/>
      <c r="G16" s="319"/>
      <c r="H16" s="319"/>
      <c r="I16" s="319"/>
      <c r="J16" s="319"/>
      <c r="K16" s="200"/>
    </row>
    <row r="17" spans="2:11" customFormat="1" ht="15" customHeight="1">
      <c r="B17" s="203"/>
      <c r="C17" s="204"/>
      <c r="D17" s="319" t="s">
        <v>2000</v>
      </c>
      <c r="E17" s="319"/>
      <c r="F17" s="319"/>
      <c r="G17" s="319"/>
      <c r="H17" s="319"/>
      <c r="I17" s="319"/>
      <c r="J17" s="319"/>
      <c r="K17" s="200"/>
    </row>
    <row r="18" spans="2:11" customFormat="1" ht="15" customHeight="1">
      <c r="B18" s="203"/>
      <c r="C18" s="204"/>
      <c r="D18" s="204"/>
      <c r="E18" s="206" t="s">
        <v>78</v>
      </c>
      <c r="F18" s="319" t="s">
        <v>2001</v>
      </c>
      <c r="G18" s="319"/>
      <c r="H18" s="319"/>
      <c r="I18" s="319"/>
      <c r="J18" s="319"/>
      <c r="K18" s="200"/>
    </row>
    <row r="19" spans="2:11" customFormat="1" ht="15" customHeight="1">
      <c r="B19" s="203"/>
      <c r="C19" s="204"/>
      <c r="D19" s="204"/>
      <c r="E19" s="206" t="s">
        <v>2002</v>
      </c>
      <c r="F19" s="319" t="s">
        <v>2003</v>
      </c>
      <c r="G19" s="319"/>
      <c r="H19" s="319"/>
      <c r="I19" s="319"/>
      <c r="J19" s="319"/>
      <c r="K19" s="200"/>
    </row>
    <row r="20" spans="2:11" customFormat="1" ht="15" customHeight="1">
      <c r="B20" s="203"/>
      <c r="C20" s="204"/>
      <c r="D20" s="204"/>
      <c r="E20" s="206" t="s">
        <v>2004</v>
      </c>
      <c r="F20" s="319" t="s">
        <v>2005</v>
      </c>
      <c r="G20" s="319"/>
      <c r="H20" s="319"/>
      <c r="I20" s="319"/>
      <c r="J20" s="319"/>
      <c r="K20" s="200"/>
    </row>
    <row r="21" spans="2:11" customFormat="1" ht="15" customHeight="1">
      <c r="B21" s="203"/>
      <c r="C21" s="204"/>
      <c r="D21" s="204"/>
      <c r="E21" s="206" t="s">
        <v>2006</v>
      </c>
      <c r="F21" s="319" t="s">
        <v>2007</v>
      </c>
      <c r="G21" s="319"/>
      <c r="H21" s="319"/>
      <c r="I21" s="319"/>
      <c r="J21" s="319"/>
      <c r="K21" s="200"/>
    </row>
    <row r="22" spans="2:11" customFormat="1" ht="15" customHeight="1">
      <c r="B22" s="203"/>
      <c r="C22" s="204"/>
      <c r="D22" s="204"/>
      <c r="E22" s="206" t="s">
        <v>2008</v>
      </c>
      <c r="F22" s="319" t="s">
        <v>2009</v>
      </c>
      <c r="G22" s="319"/>
      <c r="H22" s="319"/>
      <c r="I22" s="319"/>
      <c r="J22" s="319"/>
      <c r="K22" s="200"/>
    </row>
    <row r="23" spans="2:11" customFormat="1" ht="15" customHeight="1">
      <c r="B23" s="203"/>
      <c r="C23" s="204"/>
      <c r="D23" s="204"/>
      <c r="E23" s="206" t="s">
        <v>2010</v>
      </c>
      <c r="F23" s="319" t="s">
        <v>2011</v>
      </c>
      <c r="G23" s="319"/>
      <c r="H23" s="319"/>
      <c r="I23" s="319"/>
      <c r="J23" s="319"/>
      <c r="K23" s="200"/>
    </row>
    <row r="24" spans="2:11" customFormat="1" ht="12.75" customHeight="1">
      <c r="B24" s="203"/>
      <c r="C24" s="204"/>
      <c r="D24" s="204"/>
      <c r="E24" s="204"/>
      <c r="F24" s="204"/>
      <c r="G24" s="204"/>
      <c r="H24" s="204"/>
      <c r="I24" s="204"/>
      <c r="J24" s="204"/>
      <c r="K24" s="200"/>
    </row>
    <row r="25" spans="2:11" customFormat="1" ht="15" customHeight="1">
      <c r="B25" s="203"/>
      <c r="C25" s="319" t="s">
        <v>2012</v>
      </c>
      <c r="D25" s="319"/>
      <c r="E25" s="319"/>
      <c r="F25" s="319"/>
      <c r="G25" s="319"/>
      <c r="H25" s="319"/>
      <c r="I25" s="319"/>
      <c r="J25" s="319"/>
      <c r="K25" s="200"/>
    </row>
    <row r="26" spans="2:11" customFormat="1" ht="15" customHeight="1">
      <c r="B26" s="203"/>
      <c r="C26" s="319" t="s">
        <v>2013</v>
      </c>
      <c r="D26" s="319"/>
      <c r="E26" s="319"/>
      <c r="F26" s="319"/>
      <c r="G26" s="319"/>
      <c r="H26" s="319"/>
      <c r="I26" s="319"/>
      <c r="J26" s="319"/>
      <c r="K26" s="200"/>
    </row>
    <row r="27" spans="2:11" customFormat="1" ht="15" customHeight="1">
      <c r="B27" s="203"/>
      <c r="C27" s="202"/>
      <c r="D27" s="319" t="s">
        <v>2014</v>
      </c>
      <c r="E27" s="319"/>
      <c r="F27" s="319"/>
      <c r="G27" s="319"/>
      <c r="H27" s="319"/>
      <c r="I27" s="319"/>
      <c r="J27" s="319"/>
      <c r="K27" s="200"/>
    </row>
    <row r="28" spans="2:11" customFormat="1" ht="15" customHeight="1">
      <c r="B28" s="203"/>
      <c r="C28" s="204"/>
      <c r="D28" s="319" t="s">
        <v>2015</v>
      </c>
      <c r="E28" s="319"/>
      <c r="F28" s="319"/>
      <c r="G28" s="319"/>
      <c r="H28" s="319"/>
      <c r="I28" s="319"/>
      <c r="J28" s="319"/>
      <c r="K28" s="200"/>
    </row>
    <row r="29" spans="2:11" customFormat="1" ht="12.75" customHeight="1">
      <c r="B29" s="203"/>
      <c r="C29" s="204"/>
      <c r="D29" s="204"/>
      <c r="E29" s="204"/>
      <c r="F29" s="204"/>
      <c r="G29" s="204"/>
      <c r="H29" s="204"/>
      <c r="I29" s="204"/>
      <c r="J29" s="204"/>
      <c r="K29" s="200"/>
    </row>
    <row r="30" spans="2:11" customFormat="1" ht="15" customHeight="1">
      <c r="B30" s="203"/>
      <c r="C30" s="204"/>
      <c r="D30" s="319" t="s">
        <v>2016</v>
      </c>
      <c r="E30" s="319"/>
      <c r="F30" s="319"/>
      <c r="G30" s="319"/>
      <c r="H30" s="319"/>
      <c r="I30" s="319"/>
      <c r="J30" s="319"/>
      <c r="K30" s="200"/>
    </row>
    <row r="31" spans="2:11" customFormat="1" ht="15" customHeight="1">
      <c r="B31" s="203"/>
      <c r="C31" s="204"/>
      <c r="D31" s="319" t="s">
        <v>2017</v>
      </c>
      <c r="E31" s="319"/>
      <c r="F31" s="319"/>
      <c r="G31" s="319"/>
      <c r="H31" s="319"/>
      <c r="I31" s="319"/>
      <c r="J31" s="319"/>
      <c r="K31" s="200"/>
    </row>
    <row r="32" spans="2:11" customFormat="1" ht="12.75" customHeight="1">
      <c r="B32" s="203"/>
      <c r="C32" s="204"/>
      <c r="D32" s="204"/>
      <c r="E32" s="204"/>
      <c r="F32" s="204"/>
      <c r="G32" s="204"/>
      <c r="H32" s="204"/>
      <c r="I32" s="204"/>
      <c r="J32" s="204"/>
      <c r="K32" s="200"/>
    </row>
    <row r="33" spans="2:11" customFormat="1" ht="15" customHeight="1">
      <c r="B33" s="203"/>
      <c r="C33" s="204"/>
      <c r="D33" s="319" t="s">
        <v>2018</v>
      </c>
      <c r="E33" s="319"/>
      <c r="F33" s="319"/>
      <c r="G33" s="319"/>
      <c r="H33" s="319"/>
      <c r="I33" s="319"/>
      <c r="J33" s="319"/>
      <c r="K33" s="200"/>
    </row>
    <row r="34" spans="2:11" customFormat="1" ht="15" customHeight="1">
      <c r="B34" s="203"/>
      <c r="C34" s="204"/>
      <c r="D34" s="319" t="s">
        <v>2019</v>
      </c>
      <c r="E34" s="319"/>
      <c r="F34" s="319"/>
      <c r="G34" s="319"/>
      <c r="H34" s="319"/>
      <c r="I34" s="319"/>
      <c r="J34" s="319"/>
      <c r="K34" s="200"/>
    </row>
    <row r="35" spans="2:11" customFormat="1" ht="15" customHeight="1">
      <c r="B35" s="203"/>
      <c r="C35" s="204"/>
      <c r="D35" s="319" t="s">
        <v>2020</v>
      </c>
      <c r="E35" s="319"/>
      <c r="F35" s="319"/>
      <c r="G35" s="319"/>
      <c r="H35" s="319"/>
      <c r="I35" s="319"/>
      <c r="J35" s="319"/>
      <c r="K35" s="200"/>
    </row>
    <row r="36" spans="2:11" customFormat="1" ht="15" customHeight="1">
      <c r="B36" s="203"/>
      <c r="C36" s="204"/>
      <c r="D36" s="202"/>
      <c r="E36" s="205" t="s">
        <v>111</v>
      </c>
      <c r="F36" s="202"/>
      <c r="G36" s="319" t="s">
        <v>2021</v>
      </c>
      <c r="H36" s="319"/>
      <c r="I36" s="319"/>
      <c r="J36" s="319"/>
      <c r="K36" s="200"/>
    </row>
    <row r="37" spans="2:11" customFormat="1" ht="30.75" customHeight="1">
      <c r="B37" s="203"/>
      <c r="C37" s="204"/>
      <c r="D37" s="202"/>
      <c r="E37" s="205" t="s">
        <v>2022</v>
      </c>
      <c r="F37" s="202"/>
      <c r="G37" s="319" t="s">
        <v>2023</v>
      </c>
      <c r="H37" s="319"/>
      <c r="I37" s="319"/>
      <c r="J37" s="319"/>
      <c r="K37" s="200"/>
    </row>
    <row r="38" spans="2:11" customFormat="1" ht="15" customHeight="1">
      <c r="B38" s="203"/>
      <c r="C38" s="204"/>
      <c r="D38" s="202"/>
      <c r="E38" s="205" t="s">
        <v>53</v>
      </c>
      <c r="F38" s="202"/>
      <c r="G38" s="319" t="s">
        <v>2024</v>
      </c>
      <c r="H38" s="319"/>
      <c r="I38" s="319"/>
      <c r="J38" s="319"/>
      <c r="K38" s="200"/>
    </row>
    <row r="39" spans="2:11" customFormat="1" ht="15" customHeight="1">
      <c r="B39" s="203"/>
      <c r="C39" s="204"/>
      <c r="D39" s="202"/>
      <c r="E39" s="205" t="s">
        <v>54</v>
      </c>
      <c r="F39" s="202"/>
      <c r="G39" s="319" t="s">
        <v>2025</v>
      </c>
      <c r="H39" s="319"/>
      <c r="I39" s="319"/>
      <c r="J39" s="319"/>
      <c r="K39" s="200"/>
    </row>
    <row r="40" spans="2:11" customFormat="1" ht="15" customHeight="1">
      <c r="B40" s="203"/>
      <c r="C40" s="204"/>
      <c r="D40" s="202"/>
      <c r="E40" s="205" t="s">
        <v>112</v>
      </c>
      <c r="F40" s="202"/>
      <c r="G40" s="319" t="s">
        <v>2026</v>
      </c>
      <c r="H40" s="319"/>
      <c r="I40" s="319"/>
      <c r="J40" s="319"/>
      <c r="K40" s="200"/>
    </row>
    <row r="41" spans="2:11" customFormat="1" ht="15" customHeight="1">
      <c r="B41" s="203"/>
      <c r="C41" s="204"/>
      <c r="D41" s="202"/>
      <c r="E41" s="205" t="s">
        <v>113</v>
      </c>
      <c r="F41" s="202"/>
      <c r="G41" s="319" t="s">
        <v>2027</v>
      </c>
      <c r="H41" s="319"/>
      <c r="I41" s="319"/>
      <c r="J41" s="319"/>
      <c r="K41" s="200"/>
    </row>
    <row r="42" spans="2:11" customFormat="1" ht="15" customHeight="1">
      <c r="B42" s="203"/>
      <c r="C42" s="204"/>
      <c r="D42" s="202"/>
      <c r="E42" s="205" t="s">
        <v>2028</v>
      </c>
      <c r="F42" s="202"/>
      <c r="G42" s="319" t="s">
        <v>2029</v>
      </c>
      <c r="H42" s="319"/>
      <c r="I42" s="319"/>
      <c r="J42" s="319"/>
      <c r="K42" s="200"/>
    </row>
    <row r="43" spans="2:11" customFormat="1" ht="15" customHeight="1">
      <c r="B43" s="203"/>
      <c r="C43" s="204"/>
      <c r="D43" s="202"/>
      <c r="E43" s="205"/>
      <c r="F43" s="202"/>
      <c r="G43" s="319" t="s">
        <v>2030</v>
      </c>
      <c r="H43" s="319"/>
      <c r="I43" s="319"/>
      <c r="J43" s="319"/>
      <c r="K43" s="200"/>
    </row>
    <row r="44" spans="2:11" customFormat="1" ht="15" customHeight="1">
      <c r="B44" s="203"/>
      <c r="C44" s="204"/>
      <c r="D44" s="202"/>
      <c r="E44" s="205" t="s">
        <v>2031</v>
      </c>
      <c r="F44" s="202"/>
      <c r="G44" s="319" t="s">
        <v>2032</v>
      </c>
      <c r="H44" s="319"/>
      <c r="I44" s="319"/>
      <c r="J44" s="319"/>
      <c r="K44" s="200"/>
    </row>
    <row r="45" spans="2:11" customFormat="1" ht="15" customHeight="1">
      <c r="B45" s="203"/>
      <c r="C45" s="204"/>
      <c r="D45" s="202"/>
      <c r="E45" s="205" t="s">
        <v>115</v>
      </c>
      <c r="F45" s="202"/>
      <c r="G45" s="319" t="s">
        <v>2033</v>
      </c>
      <c r="H45" s="319"/>
      <c r="I45" s="319"/>
      <c r="J45" s="319"/>
      <c r="K45" s="200"/>
    </row>
    <row r="46" spans="2:11" customFormat="1" ht="12.75" customHeight="1">
      <c r="B46" s="203"/>
      <c r="C46" s="204"/>
      <c r="D46" s="202"/>
      <c r="E46" s="202"/>
      <c r="F46" s="202"/>
      <c r="G46" s="202"/>
      <c r="H46" s="202"/>
      <c r="I46" s="202"/>
      <c r="J46" s="202"/>
      <c r="K46" s="200"/>
    </row>
    <row r="47" spans="2:11" customFormat="1" ht="15" customHeight="1">
      <c r="B47" s="203"/>
      <c r="C47" s="204"/>
      <c r="D47" s="319" t="s">
        <v>2034</v>
      </c>
      <c r="E47" s="319"/>
      <c r="F47" s="319"/>
      <c r="G47" s="319"/>
      <c r="H47" s="319"/>
      <c r="I47" s="319"/>
      <c r="J47" s="319"/>
      <c r="K47" s="200"/>
    </row>
    <row r="48" spans="2:11" customFormat="1" ht="15" customHeight="1">
      <c r="B48" s="203"/>
      <c r="C48" s="204"/>
      <c r="D48" s="204"/>
      <c r="E48" s="319" t="s">
        <v>2035</v>
      </c>
      <c r="F48" s="319"/>
      <c r="G48" s="319"/>
      <c r="H48" s="319"/>
      <c r="I48" s="319"/>
      <c r="J48" s="319"/>
      <c r="K48" s="200"/>
    </row>
    <row r="49" spans="2:11" customFormat="1" ht="15" customHeight="1">
      <c r="B49" s="203"/>
      <c r="C49" s="204"/>
      <c r="D49" s="204"/>
      <c r="E49" s="319" t="s">
        <v>2036</v>
      </c>
      <c r="F49" s="319"/>
      <c r="G49" s="319"/>
      <c r="H49" s="319"/>
      <c r="I49" s="319"/>
      <c r="J49" s="319"/>
      <c r="K49" s="200"/>
    </row>
    <row r="50" spans="2:11" customFormat="1" ht="15" customHeight="1">
      <c r="B50" s="203"/>
      <c r="C50" s="204"/>
      <c r="D50" s="204"/>
      <c r="E50" s="319" t="s">
        <v>2037</v>
      </c>
      <c r="F50" s="319"/>
      <c r="G50" s="319"/>
      <c r="H50" s="319"/>
      <c r="I50" s="319"/>
      <c r="J50" s="319"/>
      <c r="K50" s="200"/>
    </row>
    <row r="51" spans="2:11" customFormat="1" ht="15" customHeight="1">
      <c r="B51" s="203"/>
      <c r="C51" s="204"/>
      <c r="D51" s="319" t="s">
        <v>2038</v>
      </c>
      <c r="E51" s="319"/>
      <c r="F51" s="319"/>
      <c r="G51" s="319"/>
      <c r="H51" s="319"/>
      <c r="I51" s="319"/>
      <c r="J51" s="319"/>
      <c r="K51" s="200"/>
    </row>
    <row r="52" spans="2:11" customFormat="1" ht="25.5" customHeight="1">
      <c r="B52" s="199"/>
      <c r="C52" s="320" t="s">
        <v>2039</v>
      </c>
      <c r="D52" s="320"/>
      <c r="E52" s="320"/>
      <c r="F52" s="320"/>
      <c r="G52" s="320"/>
      <c r="H52" s="320"/>
      <c r="I52" s="320"/>
      <c r="J52" s="320"/>
      <c r="K52" s="200"/>
    </row>
    <row r="53" spans="2:11" customFormat="1" ht="5.25" customHeight="1">
      <c r="B53" s="199"/>
      <c r="C53" s="201"/>
      <c r="D53" s="201"/>
      <c r="E53" s="201"/>
      <c r="F53" s="201"/>
      <c r="G53" s="201"/>
      <c r="H53" s="201"/>
      <c r="I53" s="201"/>
      <c r="J53" s="201"/>
      <c r="K53" s="200"/>
    </row>
    <row r="54" spans="2:11" customFormat="1" ht="15" customHeight="1">
      <c r="B54" s="199"/>
      <c r="C54" s="319" t="s">
        <v>2040</v>
      </c>
      <c r="D54" s="319"/>
      <c r="E54" s="319"/>
      <c r="F54" s="319"/>
      <c r="G54" s="319"/>
      <c r="H54" s="319"/>
      <c r="I54" s="319"/>
      <c r="J54" s="319"/>
      <c r="K54" s="200"/>
    </row>
    <row r="55" spans="2:11" customFormat="1" ht="15" customHeight="1">
      <c r="B55" s="199"/>
      <c r="C55" s="319" t="s">
        <v>2041</v>
      </c>
      <c r="D55" s="319"/>
      <c r="E55" s="319"/>
      <c r="F55" s="319"/>
      <c r="G55" s="319"/>
      <c r="H55" s="319"/>
      <c r="I55" s="319"/>
      <c r="J55" s="319"/>
      <c r="K55" s="200"/>
    </row>
    <row r="56" spans="2:11" customFormat="1" ht="12.75" customHeight="1">
      <c r="B56" s="199"/>
      <c r="C56" s="202"/>
      <c r="D56" s="202"/>
      <c r="E56" s="202"/>
      <c r="F56" s="202"/>
      <c r="G56" s="202"/>
      <c r="H56" s="202"/>
      <c r="I56" s="202"/>
      <c r="J56" s="202"/>
      <c r="K56" s="200"/>
    </row>
    <row r="57" spans="2:11" customFormat="1" ht="15" customHeight="1">
      <c r="B57" s="199"/>
      <c r="C57" s="319" t="s">
        <v>2042</v>
      </c>
      <c r="D57" s="319"/>
      <c r="E57" s="319"/>
      <c r="F57" s="319"/>
      <c r="G57" s="319"/>
      <c r="H57" s="319"/>
      <c r="I57" s="319"/>
      <c r="J57" s="319"/>
      <c r="K57" s="200"/>
    </row>
    <row r="58" spans="2:11" customFormat="1" ht="15" customHeight="1">
      <c r="B58" s="199"/>
      <c r="C58" s="204"/>
      <c r="D58" s="319" t="s">
        <v>2043</v>
      </c>
      <c r="E58" s="319"/>
      <c r="F58" s="319"/>
      <c r="G58" s="319"/>
      <c r="H58" s="319"/>
      <c r="I58" s="319"/>
      <c r="J58" s="319"/>
      <c r="K58" s="200"/>
    </row>
    <row r="59" spans="2:11" customFormat="1" ht="15" customHeight="1">
      <c r="B59" s="199"/>
      <c r="C59" s="204"/>
      <c r="D59" s="319" t="s">
        <v>2044</v>
      </c>
      <c r="E59" s="319"/>
      <c r="F59" s="319"/>
      <c r="G59" s="319"/>
      <c r="H59" s="319"/>
      <c r="I59" s="319"/>
      <c r="J59" s="319"/>
      <c r="K59" s="200"/>
    </row>
    <row r="60" spans="2:11" customFormat="1" ht="15" customHeight="1">
      <c r="B60" s="199"/>
      <c r="C60" s="204"/>
      <c r="D60" s="319" t="s">
        <v>2045</v>
      </c>
      <c r="E60" s="319"/>
      <c r="F60" s="319"/>
      <c r="G60" s="319"/>
      <c r="H60" s="319"/>
      <c r="I60" s="319"/>
      <c r="J60" s="319"/>
      <c r="K60" s="200"/>
    </row>
    <row r="61" spans="2:11" customFormat="1" ht="15" customHeight="1">
      <c r="B61" s="199"/>
      <c r="C61" s="204"/>
      <c r="D61" s="319" t="s">
        <v>2046</v>
      </c>
      <c r="E61" s="319"/>
      <c r="F61" s="319"/>
      <c r="G61" s="319"/>
      <c r="H61" s="319"/>
      <c r="I61" s="319"/>
      <c r="J61" s="319"/>
      <c r="K61" s="200"/>
    </row>
    <row r="62" spans="2:11" customFormat="1" ht="15" customHeight="1">
      <c r="B62" s="199"/>
      <c r="C62" s="204"/>
      <c r="D62" s="322" t="s">
        <v>2047</v>
      </c>
      <c r="E62" s="322"/>
      <c r="F62" s="322"/>
      <c r="G62" s="322"/>
      <c r="H62" s="322"/>
      <c r="I62" s="322"/>
      <c r="J62" s="322"/>
      <c r="K62" s="200"/>
    </row>
    <row r="63" spans="2:11" customFormat="1" ht="15" customHeight="1">
      <c r="B63" s="199"/>
      <c r="C63" s="204"/>
      <c r="D63" s="319" t="s">
        <v>2048</v>
      </c>
      <c r="E63" s="319"/>
      <c r="F63" s="319"/>
      <c r="G63" s="319"/>
      <c r="H63" s="319"/>
      <c r="I63" s="319"/>
      <c r="J63" s="319"/>
      <c r="K63" s="200"/>
    </row>
    <row r="64" spans="2:11" customFormat="1" ht="12.75" customHeight="1">
      <c r="B64" s="199"/>
      <c r="C64" s="204"/>
      <c r="D64" s="204"/>
      <c r="E64" s="207"/>
      <c r="F64" s="204"/>
      <c r="G64" s="204"/>
      <c r="H64" s="204"/>
      <c r="I64" s="204"/>
      <c r="J64" s="204"/>
      <c r="K64" s="200"/>
    </row>
    <row r="65" spans="2:11" customFormat="1" ht="15" customHeight="1">
      <c r="B65" s="199"/>
      <c r="C65" s="204"/>
      <c r="D65" s="319" t="s">
        <v>2049</v>
      </c>
      <c r="E65" s="319"/>
      <c r="F65" s="319"/>
      <c r="G65" s="319"/>
      <c r="H65" s="319"/>
      <c r="I65" s="319"/>
      <c r="J65" s="319"/>
      <c r="K65" s="200"/>
    </row>
    <row r="66" spans="2:11" customFormat="1" ht="15" customHeight="1">
      <c r="B66" s="199"/>
      <c r="C66" s="204"/>
      <c r="D66" s="322" t="s">
        <v>2050</v>
      </c>
      <c r="E66" s="322"/>
      <c r="F66" s="322"/>
      <c r="G66" s="322"/>
      <c r="H66" s="322"/>
      <c r="I66" s="322"/>
      <c r="J66" s="322"/>
      <c r="K66" s="200"/>
    </row>
    <row r="67" spans="2:11" customFormat="1" ht="15" customHeight="1">
      <c r="B67" s="199"/>
      <c r="C67" s="204"/>
      <c r="D67" s="319" t="s">
        <v>2051</v>
      </c>
      <c r="E67" s="319"/>
      <c r="F67" s="319"/>
      <c r="G67" s="319"/>
      <c r="H67" s="319"/>
      <c r="I67" s="319"/>
      <c r="J67" s="319"/>
      <c r="K67" s="200"/>
    </row>
    <row r="68" spans="2:11" customFormat="1" ht="15" customHeight="1">
      <c r="B68" s="199"/>
      <c r="C68" s="204"/>
      <c r="D68" s="319" t="s">
        <v>2052</v>
      </c>
      <c r="E68" s="319"/>
      <c r="F68" s="319"/>
      <c r="G68" s="319"/>
      <c r="H68" s="319"/>
      <c r="I68" s="319"/>
      <c r="J68" s="319"/>
      <c r="K68" s="200"/>
    </row>
    <row r="69" spans="2:11" customFormat="1" ht="15" customHeight="1">
      <c r="B69" s="199"/>
      <c r="C69" s="204"/>
      <c r="D69" s="319" t="s">
        <v>2053</v>
      </c>
      <c r="E69" s="319"/>
      <c r="F69" s="319"/>
      <c r="G69" s="319"/>
      <c r="H69" s="319"/>
      <c r="I69" s="319"/>
      <c r="J69" s="319"/>
      <c r="K69" s="200"/>
    </row>
    <row r="70" spans="2:11" customFormat="1" ht="15" customHeight="1">
      <c r="B70" s="199"/>
      <c r="C70" s="204"/>
      <c r="D70" s="319" t="s">
        <v>2054</v>
      </c>
      <c r="E70" s="319"/>
      <c r="F70" s="319"/>
      <c r="G70" s="319"/>
      <c r="H70" s="319"/>
      <c r="I70" s="319"/>
      <c r="J70" s="319"/>
      <c r="K70" s="200"/>
    </row>
    <row r="71" spans="2:11" customFormat="1" ht="12.75" customHeight="1">
      <c r="B71" s="208"/>
      <c r="C71" s="209"/>
      <c r="D71" s="209"/>
      <c r="E71" s="209"/>
      <c r="F71" s="209"/>
      <c r="G71" s="209"/>
      <c r="H71" s="209"/>
      <c r="I71" s="209"/>
      <c r="J71" s="209"/>
      <c r="K71" s="210"/>
    </row>
    <row r="72" spans="2:11" customFormat="1" ht="18.75" customHeight="1">
      <c r="B72" s="211"/>
      <c r="C72" s="211"/>
      <c r="D72" s="211"/>
      <c r="E72" s="211"/>
      <c r="F72" s="211"/>
      <c r="G72" s="211"/>
      <c r="H72" s="211"/>
      <c r="I72" s="211"/>
      <c r="J72" s="211"/>
      <c r="K72" s="212"/>
    </row>
    <row r="73" spans="2:11" customFormat="1" ht="18.75" customHeight="1">
      <c r="B73" s="212"/>
      <c r="C73" s="212"/>
      <c r="D73" s="212"/>
      <c r="E73" s="212"/>
      <c r="F73" s="212"/>
      <c r="G73" s="212"/>
      <c r="H73" s="212"/>
      <c r="I73" s="212"/>
      <c r="J73" s="212"/>
      <c r="K73" s="212"/>
    </row>
    <row r="74" spans="2:11" customFormat="1" ht="7.5" customHeight="1">
      <c r="B74" s="213"/>
      <c r="C74" s="214"/>
      <c r="D74" s="214"/>
      <c r="E74" s="214"/>
      <c r="F74" s="214"/>
      <c r="G74" s="214"/>
      <c r="H74" s="214"/>
      <c r="I74" s="214"/>
      <c r="J74" s="214"/>
      <c r="K74" s="215"/>
    </row>
    <row r="75" spans="2:11" customFormat="1" ht="45" customHeight="1">
      <c r="B75" s="216"/>
      <c r="C75" s="323" t="s">
        <v>2055</v>
      </c>
      <c r="D75" s="323"/>
      <c r="E75" s="323"/>
      <c r="F75" s="323"/>
      <c r="G75" s="323"/>
      <c r="H75" s="323"/>
      <c r="I75" s="323"/>
      <c r="J75" s="323"/>
      <c r="K75" s="217"/>
    </row>
    <row r="76" spans="2:11" customFormat="1" ht="17.25" customHeight="1">
      <c r="B76" s="216"/>
      <c r="C76" s="218" t="s">
        <v>2056</v>
      </c>
      <c r="D76" s="218"/>
      <c r="E76" s="218"/>
      <c r="F76" s="218" t="s">
        <v>2057</v>
      </c>
      <c r="G76" s="219"/>
      <c r="H76" s="218" t="s">
        <v>54</v>
      </c>
      <c r="I76" s="218" t="s">
        <v>57</v>
      </c>
      <c r="J76" s="218" t="s">
        <v>2058</v>
      </c>
      <c r="K76" s="217"/>
    </row>
    <row r="77" spans="2:11" customFormat="1" ht="17.25" customHeight="1">
      <c r="B77" s="216"/>
      <c r="C77" s="220" t="s">
        <v>2059</v>
      </c>
      <c r="D77" s="220"/>
      <c r="E77" s="220"/>
      <c r="F77" s="221" t="s">
        <v>2060</v>
      </c>
      <c r="G77" s="222"/>
      <c r="H77" s="220"/>
      <c r="I77" s="220"/>
      <c r="J77" s="220" t="s">
        <v>2061</v>
      </c>
      <c r="K77" s="217"/>
    </row>
    <row r="78" spans="2:11" customFormat="1" ht="5.25" customHeight="1">
      <c r="B78" s="216"/>
      <c r="C78" s="223"/>
      <c r="D78" s="223"/>
      <c r="E78" s="223"/>
      <c r="F78" s="223"/>
      <c r="G78" s="224"/>
      <c r="H78" s="223"/>
      <c r="I78" s="223"/>
      <c r="J78" s="223"/>
      <c r="K78" s="217"/>
    </row>
    <row r="79" spans="2:11" customFormat="1" ht="15" customHeight="1">
      <c r="B79" s="216"/>
      <c r="C79" s="205" t="s">
        <v>53</v>
      </c>
      <c r="D79" s="225"/>
      <c r="E79" s="225"/>
      <c r="F79" s="226" t="s">
        <v>2062</v>
      </c>
      <c r="G79" s="227"/>
      <c r="H79" s="205" t="s">
        <v>2063</v>
      </c>
      <c r="I79" s="205" t="s">
        <v>2064</v>
      </c>
      <c r="J79" s="205">
        <v>20</v>
      </c>
      <c r="K79" s="217"/>
    </row>
    <row r="80" spans="2:11" customFormat="1" ht="15" customHeight="1">
      <c r="B80" s="216"/>
      <c r="C80" s="205" t="s">
        <v>2065</v>
      </c>
      <c r="D80" s="205"/>
      <c r="E80" s="205"/>
      <c r="F80" s="226" t="s">
        <v>2062</v>
      </c>
      <c r="G80" s="227"/>
      <c r="H80" s="205" t="s">
        <v>2066</v>
      </c>
      <c r="I80" s="205" t="s">
        <v>2064</v>
      </c>
      <c r="J80" s="205">
        <v>120</v>
      </c>
      <c r="K80" s="217"/>
    </row>
    <row r="81" spans="2:11" customFormat="1" ht="15" customHeight="1">
      <c r="B81" s="228"/>
      <c r="C81" s="205" t="s">
        <v>2067</v>
      </c>
      <c r="D81" s="205"/>
      <c r="E81" s="205"/>
      <c r="F81" s="226" t="s">
        <v>2068</v>
      </c>
      <c r="G81" s="227"/>
      <c r="H81" s="205" t="s">
        <v>2069</v>
      </c>
      <c r="I81" s="205" t="s">
        <v>2064</v>
      </c>
      <c r="J81" s="205">
        <v>50</v>
      </c>
      <c r="K81" s="217"/>
    </row>
    <row r="82" spans="2:11" customFormat="1" ht="15" customHeight="1">
      <c r="B82" s="228"/>
      <c r="C82" s="205" t="s">
        <v>2070</v>
      </c>
      <c r="D82" s="205"/>
      <c r="E82" s="205"/>
      <c r="F82" s="226" t="s">
        <v>2062</v>
      </c>
      <c r="G82" s="227"/>
      <c r="H82" s="205" t="s">
        <v>2071</v>
      </c>
      <c r="I82" s="205" t="s">
        <v>2072</v>
      </c>
      <c r="J82" s="205"/>
      <c r="K82" s="217"/>
    </row>
    <row r="83" spans="2:11" customFormat="1" ht="15" customHeight="1">
      <c r="B83" s="228"/>
      <c r="C83" s="205" t="s">
        <v>2073</v>
      </c>
      <c r="D83" s="205"/>
      <c r="E83" s="205"/>
      <c r="F83" s="226" t="s">
        <v>2068</v>
      </c>
      <c r="G83" s="205"/>
      <c r="H83" s="205" t="s">
        <v>2074</v>
      </c>
      <c r="I83" s="205" t="s">
        <v>2064</v>
      </c>
      <c r="J83" s="205">
        <v>15</v>
      </c>
      <c r="K83" s="217"/>
    </row>
    <row r="84" spans="2:11" customFormat="1" ht="15" customHeight="1">
      <c r="B84" s="228"/>
      <c r="C84" s="205" t="s">
        <v>2075</v>
      </c>
      <c r="D84" s="205"/>
      <c r="E84" s="205"/>
      <c r="F84" s="226" t="s">
        <v>2068</v>
      </c>
      <c r="G84" s="205"/>
      <c r="H84" s="205" t="s">
        <v>2076</v>
      </c>
      <c r="I84" s="205" t="s">
        <v>2064</v>
      </c>
      <c r="J84" s="205">
        <v>15</v>
      </c>
      <c r="K84" s="217"/>
    </row>
    <row r="85" spans="2:11" customFormat="1" ht="15" customHeight="1">
      <c r="B85" s="228"/>
      <c r="C85" s="205" t="s">
        <v>2077</v>
      </c>
      <c r="D85" s="205"/>
      <c r="E85" s="205"/>
      <c r="F85" s="226" t="s">
        <v>2068</v>
      </c>
      <c r="G85" s="205"/>
      <c r="H85" s="205" t="s">
        <v>2078</v>
      </c>
      <c r="I85" s="205" t="s">
        <v>2064</v>
      </c>
      <c r="J85" s="205">
        <v>20</v>
      </c>
      <c r="K85" s="217"/>
    </row>
    <row r="86" spans="2:11" customFormat="1" ht="15" customHeight="1">
      <c r="B86" s="228"/>
      <c r="C86" s="205" t="s">
        <v>2079</v>
      </c>
      <c r="D86" s="205"/>
      <c r="E86" s="205"/>
      <c r="F86" s="226" t="s">
        <v>2068</v>
      </c>
      <c r="G86" s="205"/>
      <c r="H86" s="205" t="s">
        <v>2080</v>
      </c>
      <c r="I86" s="205" t="s">
        <v>2064</v>
      </c>
      <c r="J86" s="205">
        <v>20</v>
      </c>
      <c r="K86" s="217"/>
    </row>
    <row r="87" spans="2:11" customFormat="1" ht="15" customHeight="1">
      <c r="B87" s="228"/>
      <c r="C87" s="205" t="s">
        <v>2081</v>
      </c>
      <c r="D87" s="205"/>
      <c r="E87" s="205"/>
      <c r="F87" s="226" t="s">
        <v>2068</v>
      </c>
      <c r="G87" s="227"/>
      <c r="H87" s="205" t="s">
        <v>2082</v>
      </c>
      <c r="I87" s="205" t="s">
        <v>2064</v>
      </c>
      <c r="J87" s="205">
        <v>50</v>
      </c>
      <c r="K87" s="217"/>
    </row>
    <row r="88" spans="2:11" customFormat="1" ht="15" customHeight="1">
      <c r="B88" s="228"/>
      <c r="C88" s="205" t="s">
        <v>2083</v>
      </c>
      <c r="D88" s="205"/>
      <c r="E88" s="205"/>
      <c r="F88" s="226" t="s">
        <v>2068</v>
      </c>
      <c r="G88" s="227"/>
      <c r="H88" s="205" t="s">
        <v>2084</v>
      </c>
      <c r="I88" s="205" t="s">
        <v>2064</v>
      </c>
      <c r="J88" s="205">
        <v>20</v>
      </c>
      <c r="K88" s="217"/>
    </row>
    <row r="89" spans="2:11" customFormat="1" ht="15" customHeight="1">
      <c r="B89" s="228"/>
      <c r="C89" s="205" t="s">
        <v>2085</v>
      </c>
      <c r="D89" s="205"/>
      <c r="E89" s="205"/>
      <c r="F89" s="226" t="s">
        <v>2068</v>
      </c>
      <c r="G89" s="227"/>
      <c r="H89" s="205" t="s">
        <v>2086</v>
      </c>
      <c r="I89" s="205" t="s">
        <v>2064</v>
      </c>
      <c r="J89" s="205">
        <v>20</v>
      </c>
      <c r="K89" s="217"/>
    </row>
    <row r="90" spans="2:11" customFormat="1" ht="15" customHeight="1">
      <c r="B90" s="228"/>
      <c r="C90" s="205" t="s">
        <v>2087</v>
      </c>
      <c r="D90" s="205"/>
      <c r="E90" s="205"/>
      <c r="F90" s="226" t="s">
        <v>2068</v>
      </c>
      <c r="G90" s="227"/>
      <c r="H90" s="205" t="s">
        <v>2088</v>
      </c>
      <c r="I90" s="205" t="s">
        <v>2064</v>
      </c>
      <c r="J90" s="205">
        <v>50</v>
      </c>
      <c r="K90" s="217"/>
    </row>
    <row r="91" spans="2:11" customFormat="1" ht="15" customHeight="1">
      <c r="B91" s="228"/>
      <c r="C91" s="205" t="s">
        <v>2089</v>
      </c>
      <c r="D91" s="205"/>
      <c r="E91" s="205"/>
      <c r="F91" s="226" t="s">
        <v>2068</v>
      </c>
      <c r="G91" s="227"/>
      <c r="H91" s="205" t="s">
        <v>2089</v>
      </c>
      <c r="I91" s="205" t="s">
        <v>2064</v>
      </c>
      <c r="J91" s="205">
        <v>50</v>
      </c>
      <c r="K91" s="217"/>
    </row>
    <row r="92" spans="2:11" customFormat="1" ht="15" customHeight="1">
      <c r="B92" s="228"/>
      <c r="C92" s="205" t="s">
        <v>2090</v>
      </c>
      <c r="D92" s="205"/>
      <c r="E92" s="205"/>
      <c r="F92" s="226" t="s">
        <v>2068</v>
      </c>
      <c r="G92" s="227"/>
      <c r="H92" s="205" t="s">
        <v>2091</v>
      </c>
      <c r="I92" s="205" t="s">
        <v>2064</v>
      </c>
      <c r="J92" s="205">
        <v>255</v>
      </c>
      <c r="K92" s="217"/>
    </row>
    <row r="93" spans="2:11" customFormat="1" ht="15" customHeight="1">
      <c r="B93" s="228"/>
      <c r="C93" s="205" t="s">
        <v>2092</v>
      </c>
      <c r="D93" s="205"/>
      <c r="E93" s="205"/>
      <c r="F93" s="226" t="s">
        <v>2062</v>
      </c>
      <c r="G93" s="227"/>
      <c r="H93" s="205" t="s">
        <v>2093</v>
      </c>
      <c r="I93" s="205" t="s">
        <v>2094</v>
      </c>
      <c r="J93" s="205"/>
      <c r="K93" s="217"/>
    </row>
    <row r="94" spans="2:11" customFormat="1" ht="15" customHeight="1">
      <c r="B94" s="228"/>
      <c r="C94" s="205" t="s">
        <v>2095</v>
      </c>
      <c r="D94" s="205"/>
      <c r="E94" s="205"/>
      <c r="F94" s="226" t="s">
        <v>2062</v>
      </c>
      <c r="G94" s="227"/>
      <c r="H94" s="205" t="s">
        <v>2096</v>
      </c>
      <c r="I94" s="205" t="s">
        <v>2097</v>
      </c>
      <c r="J94" s="205"/>
      <c r="K94" s="217"/>
    </row>
    <row r="95" spans="2:11" customFormat="1" ht="15" customHeight="1">
      <c r="B95" s="228"/>
      <c r="C95" s="205" t="s">
        <v>2098</v>
      </c>
      <c r="D95" s="205"/>
      <c r="E95" s="205"/>
      <c r="F95" s="226" t="s">
        <v>2062</v>
      </c>
      <c r="G95" s="227"/>
      <c r="H95" s="205" t="s">
        <v>2098</v>
      </c>
      <c r="I95" s="205" t="s">
        <v>2097</v>
      </c>
      <c r="J95" s="205"/>
      <c r="K95" s="217"/>
    </row>
    <row r="96" spans="2:11" customFormat="1" ht="15" customHeight="1">
      <c r="B96" s="228"/>
      <c r="C96" s="205" t="s">
        <v>38</v>
      </c>
      <c r="D96" s="205"/>
      <c r="E96" s="205"/>
      <c r="F96" s="226" t="s">
        <v>2062</v>
      </c>
      <c r="G96" s="227"/>
      <c r="H96" s="205" t="s">
        <v>2099</v>
      </c>
      <c r="I96" s="205" t="s">
        <v>2097</v>
      </c>
      <c r="J96" s="205"/>
      <c r="K96" s="217"/>
    </row>
    <row r="97" spans="2:11" customFormat="1" ht="15" customHeight="1">
      <c r="B97" s="228"/>
      <c r="C97" s="205" t="s">
        <v>48</v>
      </c>
      <c r="D97" s="205"/>
      <c r="E97" s="205"/>
      <c r="F97" s="226" t="s">
        <v>2062</v>
      </c>
      <c r="G97" s="227"/>
      <c r="H97" s="205" t="s">
        <v>2100</v>
      </c>
      <c r="I97" s="205" t="s">
        <v>2097</v>
      </c>
      <c r="J97" s="205"/>
      <c r="K97" s="217"/>
    </row>
    <row r="98" spans="2:11" customFormat="1" ht="15" customHeight="1">
      <c r="B98" s="229"/>
      <c r="C98" s="230"/>
      <c r="D98" s="230"/>
      <c r="E98" s="230"/>
      <c r="F98" s="230"/>
      <c r="G98" s="230"/>
      <c r="H98" s="230"/>
      <c r="I98" s="230"/>
      <c r="J98" s="230"/>
      <c r="K98" s="231"/>
    </row>
    <row r="99" spans="2:11" customFormat="1" ht="18.7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2"/>
    </row>
    <row r="100" spans="2:11" customFormat="1" ht="18.75" customHeight="1">
      <c r="B100" s="212"/>
      <c r="C100" s="212"/>
      <c r="D100" s="212"/>
      <c r="E100" s="212"/>
      <c r="F100" s="212"/>
      <c r="G100" s="212"/>
      <c r="H100" s="212"/>
      <c r="I100" s="212"/>
      <c r="J100" s="212"/>
      <c r="K100" s="212"/>
    </row>
    <row r="101" spans="2:11" customFormat="1" ht="7.5" customHeight="1">
      <c r="B101" s="213"/>
      <c r="C101" s="214"/>
      <c r="D101" s="214"/>
      <c r="E101" s="214"/>
      <c r="F101" s="214"/>
      <c r="G101" s="214"/>
      <c r="H101" s="214"/>
      <c r="I101" s="214"/>
      <c r="J101" s="214"/>
      <c r="K101" s="215"/>
    </row>
    <row r="102" spans="2:11" customFormat="1" ht="45" customHeight="1">
      <c r="B102" s="216"/>
      <c r="C102" s="323" t="s">
        <v>2101</v>
      </c>
      <c r="D102" s="323"/>
      <c r="E102" s="323"/>
      <c r="F102" s="323"/>
      <c r="G102" s="323"/>
      <c r="H102" s="323"/>
      <c r="I102" s="323"/>
      <c r="J102" s="323"/>
      <c r="K102" s="217"/>
    </row>
    <row r="103" spans="2:11" customFormat="1" ht="17.25" customHeight="1">
      <c r="B103" s="216"/>
      <c r="C103" s="218" t="s">
        <v>2056</v>
      </c>
      <c r="D103" s="218"/>
      <c r="E103" s="218"/>
      <c r="F103" s="218" t="s">
        <v>2057</v>
      </c>
      <c r="G103" s="219"/>
      <c r="H103" s="218" t="s">
        <v>54</v>
      </c>
      <c r="I103" s="218" t="s">
        <v>57</v>
      </c>
      <c r="J103" s="218" t="s">
        <v>2058</v>
      </c>
      <c r="K103" s="217"/>
    </row>
    <row r="104" spans="2:11" customFormat="1" ht="17.25" customHeight="1">
      <c r="B104" s="216"/>
      <c r="C104" s="220" t="s">
        <v>2059</v>
      </c>
      <c r="D104" s="220"/>
      <c r="E104" s="220"/>
      <c r="F104" s="221" t="s">
        <v>2060</v>
      </c>
      <c r="G104" s="222"/>
      <c r="H104" s="220"/>
      <c r="I104" s="220"/>
      <c r="J104" s="220" t="s">
        <v>2061</v>
      </c>
      <c r="K104" s="217"/>
    </row>
    <row r="105" spans="2:11" customFormat="1" ht="5.25" customHeight="1">
      <c r="B105" s="216"/>
      <c r="C105" s="218"/>
      <c r="D105" s="218"/>
      <c r="E105" s="218"/>
      <c r="F105" s="218"/>
      <c r="G105" s="234"/>
      <c r="H105" s="218"/>
      <c r="I105" s="218"/>
      <c r="J105" s="218"/>
      <c r="K105" s="217"/>
    </row>
    <row r="106" spans="2:11" customFormat="1" ht="15" customHeight="1">
      <c r="B106" s="216"/>
      <c r="C106" s="205" t="s">
        <v>53</v>
      </c>
      <c r="D106" s="225"/>
      <c r="E106" s="225"/>
      <c r="F106" s="226" t="s">
        <v>2062</v>
      </c>
      <c r="G106" s="205"/>
      <c r="H106" s="205" t="s">
        <v>2102</v>
      </c>
      <c r="I106" s="205" t="s">
        <v>2064</v>
      </c>
      <c r="J106" s="205">
        <v>20</v>
      </c>
      <c r="K106" s="217"/>
    </row>
    <row r="107" spans="2:11" customFormat="1" ht="15" customHeight="1">
      <c r="B107" s="216"/>
      <c r="C107" s="205" t="s">
        <v>2065</v>
      </c>
      <c r="D107" s="205"/>
      <c r="E107" s="205"/>
      <c r="F107" s="226" t="s">
        <v>2062</v>
      </c>
      <c r="G107" s="205"/>
      <c r="H107" s="205" t="s">
        <v>2102</v>
      </c>
      <c r="I107" s="205" t="s">
        <v>2064</v>
      </c>
      <c r="J107" s="205">
        <v>120</v>
      </c>
      <c r="K107" s="217"/>
    </row>
    <row r="108" spans="2:11" customFormat="1" ht="15" customHeight="1">
      <c r="B108" s="228"/>
      <c r="C108" s="205" t="s">
        <v>2067</v>
      </c>
      <c r="D108" s="205"/>
      <c r="E108" s="205"/>
      <c r="F108" s="226" t="s">
        <v>2068</v>
      </c>
      <c r="G108" s="205"/>
      <c r="H108" s="205" t="s">
        <v>2102</v>
      </c>
      <c r="I108" s="205" t="s">
        <v>2064</v>
      </c>
      <c r="J108" s="205">
        <v>50</v>
      </c>
      <c r="K108" s="217"/>
    </row>
    <row r="109" spans="2:11" customFormat="1" ht="15" customHeight="1">
      <c r="B109" s="228"/>
      <c r="C109" s="205" t="s">
        <v>2070</v>
      </c>
      <c r="D109" s="205"/>
      <c r="E109" s="205"/>
      <c r="F109" s="226" t="s">
        <v>2062</v>
      </c>
      <c r="G109" s="205"/>
      <c r="H109" s="205" t="s">
        <v>2102</v>
      </c>
      <c r="I109" s="205" t="s">
        <v>2072</v>
      </c>
      <c r="J109" s="205"/>
      <c r="K109" s="217"/>
    </row>
    <row r="110" spans="2:11" customFormat="1" ht="15" customHeight="1">
      <c r="B110" s="228"/>
      <c r="C110" s="205" t="s">
        <v>2081</v>
      </c>
      <c r="D110" s="205"/>
      <c r="E110" s="205"/>
      <c r="F110" s="226" t="s">
        <v>2068</v>
      </c>
      <c r="G110" s="205"/>
      <c r="H110" s="205" t="s">
        <v>2102</v>
      </c>
      <c r="I110" s="205" t="s">
        <v>2064</v>
      </c>
      <c r="J110" s="205">
        <v>50</v>
      </c>
      <c r="K110" s="217"/>
    </row>
    <row r="111" spans="2:11" customFormat="1" ht="15" customHeight="1">
      <c r="B111" s="228"/>
      <c r="C111" s="205" t="s">
        <v>2089</v>
      </c>
      <c r="D111" s="205"/>
      <c r="E111" s="205"/>
      <c r="F111" s="226" t="s">
        <v>2068</v>
      </c>
      <c r="G111" s="205"/>
      <c r="H111" s="205" t="s">
        <v>2102</v>
      </c>
      <c r="I111" s="205" t="s">
        <v>2064</v>
      </c>
      <c r="J111" s="205">
        <v>50</v>
      </c>
      <c r="K111" s="217"/>
    </row>
    <row r="112" spans="2:11" customFormat="1" ht="15" customHeight="1">
      <c r="B112" s="228"/>
      <c r="C112" s="205" t="s">
        <v>2087</v>
      </c>
      <c r="D112" s="205"/>
      <c r="E112" s="205"/>
      <c r="F112" s="226" t="s">
        <v>2068</v>
      </c>
      <c r="G112" s="205"/>
      <c r="H112" s="205" t="s">
        <v>2102</v>
      </c>
      <c r="I112" s="205" t="s">
        <v>2064</v>
      </c>
      <c r="J112" s="205">
        <v>50</v>
      </c>
      <c r="K112" s="217"/>
    </row>
    <row r="113" spans="2:11" customFormat="1" ht="15" customHeight="1">
      <c r="B113" s="228"/>
      <c r="C113" s="205" t="s">
        <v>53</v>
      </c>
      <c r="D113" s="205"/>
      <c r="E113" s="205"/>
      <c r="F113" s="226" t="s">
        <v>2062</v>
      </c>
      <c r="G113" s="205"/>
      <c r="H113" s="205" t="s">
        <v>2103</v>
      </c>
      <c r="I113" s="205" t="s">
        <v>2064</v>
      </c>
      <c r="J113" s="205">
        <v>20</v>
      </c>
      <c r="K113" s="217"/>
    </row>
    <row r="114" spans="2:11" customFormat="1" ht="15" customHeight="1">
      <c r="B114" s="228"/>
      <c r="C114" s="205" t="s">
        <v>2104</v>
      </c>
      <c r="D114" s="205"/>
      <c r="E114" s="205"/>
      <c r="F114" s="226" t="s">
        <v>2062</v>
      </c>
      <c r="G114" s="205"/>
      <c r="H114" s="205" t="s">
        <v>2105</v>
      </c>
      <c r="I114" s="205" t="s">
        <v>2064</v>
      </c>
      <c r="J114" s="205">
        <v>120</v>
      </c>
      <c r="K114" s="217"/>
    </row>
    <row r="115" spans="2:11" customFormat="1" ht="15" customHeight="1">
      <c r="B115" s="228"/>
      <c r="C115" s="205" t="s">
        <v>38</v>
      </c>
      <c r="D115" s="205"/>
      <c r="E115" s="205"/>
      <c r="F115" s="226" t="s">
        <v>2062</v>
      </c>
      <c r="G115" s="205"/>
      <c r="H115" s="205" t="s">
        <v>2106</v>
      </c>
      <c r="I115" s="205" t="s">
        <v>2097</v>
      </c>
      <c r="J115" s="205"/>
      <c r="K115" s="217"/>
    </row>
    <row r="116" spans="2:11" customFormat="1" ht="15" customHeight="1">
      <c r="B116" s="228"/>
      <c r="C116" s="205" t="s">
        <v>48</v>
      </c>
      <c r="D116" s="205"/>
      <c r="E116" s="205"/>
      <c r="F116" s="226" t="s">
        <v>2062</v>
      </c>
      <c r="G116" s="205"/>
      <c r="H116" s="205" t="s">
        <v>2107</v>
      </c>
      <c r="I116" s="205" t="s">
        <v>2097</v>
      </c>
      <c r="J116" s="205"/>
      <c r="K116" s="217"/>
    </row>
    <row r="117" spans="2:11" customFormat="1" ht="15" customHeight="1">
      <c r="B117" s="228"/>
      <c r="C117" s="205" t="s">
        <v>57</v>
      </c>
      <c r="D117" s="205"/>
      <c r="E117" s="205"/>
      <c r="F117" s="226" t="s">
        <v>2062</v>
      </c>
      <c r="G117" s="205"/>
      <c r="H117" s="205" t="s">
        <v>2108</v>
      </c>
      <c r="I117" s="205" t="s">
        <v>2109</v>
      </c>
      <c r="J117" s="205"/>
      <c r="K117" s="217"/>
    </row>
    <row r="118" spans="2:11" customFormat="1" ht="15" customHeight="1">
      <c r="B118" s="229"/>
      <c r="C118" s="235"/>
      <c r="D118" s="235"/>
      <c r="E118" s="235"/>
      <c r="F118" s="235"/>
      <c r="G118" s="235"/>
      <c r="H118" s="235"/>
      <c r="I118" s="235"/>
      <c r="J118" s="235"/>
      <c r="K118" s="231"/>
    </row>
    <row r="119" spans="2:11" customFormat="1" ht="18.75" customHeight="1">
      <c r="B119" s="236"/>
      <c r="C119" s="237"/>
      <c r="D119" s="237"/>
      <c r="E119" s="237"/>
      <c r="F119" s="238"/>
      <c r="G119" s="237"/>
      <c r="H119" s="237"/>
      <c r="I119" s="237"/>
      <c r="J119" s="237"/>
      <c r="K119" s="236"/>
    </row>
    <row r="120" spans="2:11" customFormat="1" ht="18.75" customHeight="1">
      <c r="B120" s="212"/>
      <c r="C120" s="212"/>
      <c r="D120" s="212"/>
      <c r="E120" s="212"/>
      <c r="F120" s="212"/>
      <c r="G120" s="212"/>
      <c r="H120" s="212"/>
      <c r="I120" s="212"/>
      <c r="J120" s="212"/>
      <c r="K120" s="212"/>
    </row>
    <row r="121" spans="2:11" customFormat="1" ht="7.5" customHeight="1">
      <c r="B121" s="239"/>
      <c r="C121" s="240"/>
      <c r="D121" s="240"/>
      <c r="E121" s="240"/>
      <c r="F121" s="240"/>
      <c r="G121" s="240"/>
      <c r="H121" s="240"/>
      <c r="I121" s="240"/>
      <c r="J121" s="240"/>
      <c r="K121" s="241"/>
    </row>
    <row r="122" spans="2:11" customFormat="1" ht="45" customHeight="1">
      <c r="B122" s="242"/>
      <c r="C122" s="321" t="s">
        <v>2110</v>
      </c>
      <c r="D122" s="321"/>
      <c r="E122" s="321"/>
      <c r="F122" s="321"/>
      <c r="G122" s="321"/>
      <c r="H122" s="321"/>
      <c r="I122" s="321"/>
      <c r="J122" s="321"/>
      <c r="K122" s="243"/>
    </row>
    <row r="123" spans="2:11" customFormat="1" ht="17.25" customHeight="1">
      <c r="B123" s="244"/>
      <c r="C123" s="218" t="s">
        <v>2056</v>
      </c>
      <c r="D123" s="218"/>
      <c r="E123" s="218"/>
      <c r="F123" s="218" t="s">
        <v>2057</v>
      </c>
      <c r="G123" s="219"/>
      <c r="H123" s="218" t="s">
        <v>54</v>
      </c>
      <c r="I123" s="218" t="s">
        <v>57</v>
      </c>
      <c r="J123" s="218" t="s">
        <v>2058</v>
      </c>
      <c r="K123" s="245"/>
    </row>
    <row r="124" spans="2:11" customFormat="1" ht="17.25" customHeight="1">
      <c r="B124" s="244"/>
      <c r="C124" s="220" t="s">
        <v>2059</v>
      </c>
      <c r="D124" s="220"/>
      <c r="E124" s="220"/>
      <c r="F124" s="221" t="s">
        <v>2060</v>
      </c>
      <c r="G124" s="222"/>
      <c r="H124" s="220"/>
      <c r="I124" s="220"/>
      <c r="J124" s="220" t="s">
        <v>2061</v>
      </c>
      <c r="K124" s="245"/>
    </row>
    <row r="125" spans="2:11" customFormat="1" ht="5.25" customHeight="1">
      <c r="B125" s="246"/>
      <c r="C125" s="223"/>
      <c r="D125" s="223"/>
      <c r="E125" s="223"/>
      <c r="F125" s="223"/>
      <c r="G125" s="247"/>
      <c r="H125" s="223"/>
      <c r="I125" s="223"/>
      <c r="J125" s="223"/>
      <c r="K125" s="248"/>
    </row>
    <row r="126" spans="2:11" customFormat="1" ht="15" customHeight="1">
      <c r="B126" s="246"/>
      <c r="C126" s="205" t="s">
        <v>2065</v>
      </c>
      <c r="D126" s="225"/>
      <c r="E126" s="225"/>
      <c r="F126" s="226" t="s">
        <v>2062</v>
      </c>
      <c r="G126" s="205"/>
      <c r="H126" s="205" t="s">
        <v>2102</v>
      </c>
      <c r="I126" s="205" t="s">
        <v>2064</v>
      </c>
      <c r="J126" s="205">
        <v>120</v>
      </c>
      <c r="K126" s="249"/>
    </row>
    <row r="127" spans="2:11" customFormat="1" ht="15" customHeight="1">
      <c r="B127" s="246"/>
      <c r="C127" s="205" t="s">
        <v>2111</v>
      </c>
      <c r="D127" s="205"/>
      <c r="E127" s="205"/>
      <c r="F127" s="226" t="s">
        <v>2062</v>
      </c>
      <c r="G127" s="205"/>
      <c r="H127" s="205" t="s">
        <v>2112</v>
      </c>
      <c r="I127" s="205" t="s">
        <v>2064</v>
      </c>
      <c r="J127" s="205" t="s">
        <v>2113</v>
      </c>
      <c r="K127" s="249"/>
    </row>
    <row r="128" spans="2:11" customFormat="1" ht="15" customHeight="1">
      <c r="B128" s="246"/>
      <c r="C128" s="205" t="s">
        <v>2010</v>
      </c>
      <c r="D128" s="205"/>
      <c r="E128" s="205"/>
      <c r="F128" s="226" t="s">
        <v>2062</v>
      </c>
      <c r="G128" s="205"/>
      <c r="H128" s="205" t="s">
        <v>2114</v>
      </c>
      <c r="I128" s="205" t="s">
        <v>2064</v>
      </c>
      <c r="J128" s="205" t="s">
        <v>2113</v>
      </c>
      <c r="K128" s="249"/>
    </row>
    <row r="129" spans="2:11" customFormat="1" ht="15" customHeight="1">
      <c r="B129" s="246"/>
      <c r="C129" s="205" t="s">
        <v>2073</v>
      </c>
      <c r="D129" s="205"/>
      <c r="E129" s="205"/>
      <c r="F129" s="226" t="s">
        <v>2068</v>
      </c>
      <c r="G129" s="205"/>
      <c r="H129" s="205" t="s">
        <v>2074</v>
      </c>
      <c r="I129" s="205" t="s">
        <v>2064</v>
      </c>
      <c r="J129" s="205">
        <v>15</v>
      </c>
      <c r="K129" s="249"/>
    </row>
    <row r="130" spans="2:11" customFormat="1" ht="15" customHeight="1">
      <c r="B130" s="246"/>
      <c r="C130" s="205" t="s">
        <v>2075</v>
      </c>
      <c r="D130" s="205"/>
      <c r="E130" s="205"/>
      <c r="F130" s="226" t="s">
        <v>2068</v>
      </c>
      <c r="G130" s="205"/>
      <c r="H130" s="205" t="s">
        <v>2076</v>
      </c>
      <c r="I130" s="205" t="s">
        <v>2064</v>
      </c>
      <c r="J130" s="205">
        <v>15</v>
      </c>
      <c r="K130" s="249"/>
    </row>
    <row r="131" spans="2:11" customFormat="1" ht="15" customHeight="1">
      <c r="B131" s="246"/>
      <c r="C131" s="205" t="s">
        <v>2077</v>
      </c>
      <c r="D131" s="205"/>
      <c r="E131" s="205"/>
      <c r="F131" s="226" t="s">
        <v>2068</v>
      </c>
      <c r="G131" s="205"/>
      <c r="H131" s="205" t="s">
        <v>2078</v>
      </c>
      <c r="I131" s="205" t="s">
        <v>2064</v>
      </c>
      <c r="J131" s="205">
        <v>20</v>
      </c>
      <c r="K131" s="249"/>
    </row>
    <row r="132" spans="2:11" customFormat="1" ht="15" customHeight="1">
      <c r="B132" s="246"/>
      <c r="C132" s="205" t="s">
        <v>2079</v>
      </c>
      <c r="D132" s="205"/>
      <c r="E132" s="205"/>
      <c r="F132" s="226" t="s">
        <v>2068</v>
      </c>
      <c r="G132" s="205"/>
      <c r="H132" s="205" t="s">
        <v>2080</v>
      </c>
      <c r="I132" s="205" t="s">
        <v>2064</v>
      </c>
      <c r="J132" s="205">
        <v>20</v>
      </c>
      <c r="K132" s="249"/>
    </row>
    <row r="133" spans="2:11" customFormat="1" ht="15" customHeight="1">
      <c r="B133" s="246"/>
      <c r="C133" s="205" t="s">
        <v>2067</v>
      </c>
      <c r="D133" s="205"/>
      <c r="E133" s="205"/>
      <c r="F133" s="226" t="s">
        <v>2068</v>
      </c>
      <c r="G133" s="205"/>
      <c r="H133" s="205" t="s">
        <v>2102</v>
      </c>
      <c r="I133" s="205" t="s">
        <v>2064</v>
      </c>
      <c r="J133" s="205">
        <v>50</v>
      </c>
      <c r="K133" s="249"/>
    </row>
    <row r="134" spans="2:11" customFormat="1" ht="15" customHeight="1">
      <c r="B134" s="246"/>
      <c r="C134" s="205" t="s">
        <v>2081</v>
      </c>
      <c r="D134" s="205"/>
      <c r="E134" s="205"/>
      <c r="F134" s="226" t="s">
        <v>2068</v>
      </c>
      <c r="G134" s="205"/>
      <c r="H134" s="205" t="s">
        <v>2102</v>
      </c>
      <c r="I134" s="205" t="s">
        <v>2064</v>
      </c>
      <c r="J134" s="205">
        <v>50</v>
      </c>
      <c r="K134" s="249"/>
    </row>
    <row r="135" spans="2:11" customFormat="1" ht="15" customHeight="1">
      <c r="B135" s="246"/>
      <c r="C135" s="205" t="s">
        <v>2087</v>
      </c>
      <c r="D135" s="205"/>
      <c r="E135" s="205"/>
      <c r="F135" s="226" t="s">
        <v>2068</v>
      </c>
      <c r="G135" s="205"/>
      <c r="H135" s="205" t="s">
        <v>2102</v>
      </c>
      <c r="I135" s="205" t="s">
        <v>2064</v>
      </c>
      <c r="J135" s="205">
        <v>50</v>
      </c>
      <c r="K135" s="249"/>
    </row>
    <row r="136" spans="2:11" customFormat="1" ht="15" customHeight="1">
      <c r="B136" s="246"/>
      <c r="C136" s="205" t="s">
        <v>2089</v>
      </c>
      <c r="D136" s="205"/>
      <c r="E136" s="205"/>
      <c r="F136" s="226" t="s">
        <v>2068</v>
      </c>
      <c r="G136" s="205"/>
      <c r="H136" s="205" t="s">
        <v>2102</v>
      </c>
      <c r="I136" s="205" t="s">
        <v>2064</v>
      </c>
      <c r="J136" s="205">
        <v>50</v>
      </c>
      <c r="K136" s="249"/>
    </row>
    <row r="137" spans="2:11" customFormat="1" ht="15" customHeight="1">
      <c r="B137" s="246"/>
      <c r="C137" s="205" t="s">
        <v>2090</v>
      </c>
      <c r="D137" s="205"/>
      <c r="E137" s="205"/>
      <c r="F137" s="226" t="s">
        <v>2068</v>
      </c>
      <c r="G137" s="205"/>
      <c r="H137" s="205" t="s">
        <v>2115</v>
      </c>
      <c r="I137" s="205" t="s">
        <v>2064</v>
      </c>
      <c r="J137" s="205">
        <v>255</v>
      </c>
      <c r="K137" s="249"/>
    </row>
    <row r="138" spans="2:11" customFormat="1" ht="15" customHeight="1">
      <c r="B138" s="246"/>
      <c r="C138" s="205" t="s">
        <v>2092</v>
      </c>
      <c r="D138" s="205"/>
      <c r="E138" s="205"/>
      <c r="F138" s="226" t="s">
        <v>2062</v>
      </c>
      <c r="G138" s="205"/>
      <c r="H138" s="205" t="s">
        <v>2116</v>
      </c>
      <c r="I138" s="205" t="s">
        <v>2094</v>
      </c>
      <c r="J138" s="205"/>
      <c r="K138" s="249"/>
    </row>
    <row r="139" spans="2:11" customFormat="1" ht="15" customHeight="1">
      <c r="B139" s="246"/>
      <c r="C139" s="205" t="s">
        <v>2095</v>
      </c>
      <c r="D139" s="205"/>
      <c r="E139" s="205"/>
      <c r="F139" s="226" t="s">
        <v>2062</v>
      </c>
      <c r="G139" s="205"/>
      <c r="H139" s="205" t="s">
        <v>2117</v>
      </c>
      <c r="I139" s="205" t="s">
        <v>2097</v>
      </c>
      <c r="J139" s="205"/>
      <c r="K139" s="249"/>
    </row>
    <row r="140" spans="2:11" customFormat="1" ht="15" customHeight="1">
      <c r="B140" s="246"/>
      <c r="C140" s="205" t="s">
        <v>2098</v>
      </c>
      <c r="D140" s="205"/>
      <c r="E140" s="205"/>
      <c r="F140" s="226" t="s">
        <v>2062</v>
      </c>
      <c r="G140" s="205"/>
      <c r="H140" s="205" t="s">
        <v>2098</v>
      </c>
      <c r="I140" s="205" t="s">
        <v>2097</v>
      </c>
      <c r="J140" s="205"/>
      <c r="K140" s="249"/>
    </row>
    <row r="141" spans="2:11" customFormat="1" ht="15" customHeight="1">
      <c r="B141" s="246"/>
      <c r="C141" s="205" t="s">
        <v>38</v>
      </c>
      <c r="D141" s="205"/>
      <c r="E141" s="205"/>
      <c r="F141" s="226" t="s">
        <v>2062</v>
      </c>
      <c r="G141" s="205"/>
      <c r="H141" s="205" t="s">
        <v>2118</v>
      </c>
      <c r="I141" s="205" t="s">
        <v>2097</v>
      </c>
      <c r="J141" s="205"/>
      <c r="K141" s="249"/>
    </row>
    <row r="142" spans="2:11" customFormat="1" ht="15" customHeight="1">
      <c r="B142" s="246"/>
      <c r="C142" s="205" t="s">
        <v>2119</v>
      </c>
      <c r="D142" s="205"/>
      <c r="E142" s="205"/>
      <c r="F142" s="226" t="s">
        <v>2062</v>
      </c>
      <c r="G142" s="205"/>
      <c r="H142" s="205" t="s">
        <v>2120</v>
      </c>
      <c r="I142" s="205" t="s">
        <v>2097</v>
      </c>
      <c r="J142" s="205"/>
      <c r="K142" s="249"/>
    </row>
    <row r="143" spans="2:11" customFormat="1" ht="15" customHeight="1">
      <c r="B143" s="250"/>
      <c r="C143" s="251"/>
      <c r="D143" s="251"/>
      <c r="E143" s="251"/>
      <c r="F143" s="251"/>
      <c r="G143" s="251"/>
      <c r="H143" s="251"/>
      <c r="I143" s="251"/>
      <c r="J143" s="251"/>
      <c r="K143" s="252"/>
    </row>
    <row r="144" spans="2:11" customFormat="1" ht="18.75" customHeight="1">
      <c r="B144" s="237"/>
      <c r="C144" s="237"/>
      <c r="D144" s="237"/>
      <c r="E144" s="237"/>
      <c r="F144" s="238"/>
      <c r="G144" s="237"/>
      <c r="H144" s="237"/>
      <c r="I144" s="237"/>
      <c r="J144" s="237"/>
      <c r="K144" s="237"/>
    </row>
    <row r="145" spans="2:11" customFormat="1" ht="18.75" customHeight="1">
      <c r="B145" s="212"/>
      <c r="C145" s="212"/>
      <c r="D145" s="212"/>
      <c r="E145" s="212"/>
      <c r="F145" s="212"/>
      <c r="G145" s="212"/>
      <c r="H145" s="212"/>
      <c r="I145" s="212"/>
      <c r="J145" s="212"/>
      <c r="K145" s="212"/>
    </row>
    <row r="146" spans="2:11" customFormat="1" ht="7.5" customHeight="1">
      <c r="B146" s="213"/>
      <c r="C146" s="214"/>
      <c r="D146" s="214"/>
      <c r="E146" s="214"/>
      <c r="F146" s="214"/>
      <c r="G146" s="214"/>
      <c r="H146" s="214"/>
      <c r="I146" s="214"/>
      <c r="J146" s="214"/>
      <c r="K146" s="215"/>
    </row>
    <row r="147" spans="2:11" customFormat="1" ht="45" customHeight="1">
      <c r="B147" s="216"/>
      <c r="C147" s="323" t="s">
        <v>2121</v>
      </c>
      <c r="D147" s="323"/>
      <c r="E147" s="323"/>
      <c r="F147" s="323"/>
      <c r="G147" s="323"/>
      <c r="H147" s="323"/>
      <c r="I147" s="323"/>
      <c r="J147" s="323"/>
      <c r="K147" s="217"/>
    </row>
    <row r="148" spans="2:11" customFormat="1" ht="17.25" customHeight="1">
      <c r="B148" s="216"/>
      <c r="C148" s="218" t="s">
        <v>2056</v>
      </c>
      <c r="D148" s="218"/>
      <c r="E148" s="218"/>
      <c r="F148" s="218" t="s">
        <v>2057</v>
      </c>
      <c r="G148" s="219"/>
      <c r="H148" s="218" t="s">
        <v>54</v>
      </c>
      <c r="I148" s="218" t="s">
        <v>57</v>
      </c>
      <c r="J148" s="218" t="s">
        <v>2058</v>
      </c>
      <c r="K148" s="217"/>
    </row>
    <row r="149" spans="2:11" customFormat="1" ht="17.25" customHeight="1">
      <c r="B149" s="216"/>
      <c r="C149" s="220" t="s">
        <v>2059</v>
      </c>
      <c r="D149" s="220"/>
      <c r="E149" s="220"/>
      <c r="F149" s="221" t="s">
        <v>2060</v>
      </c>
      <c r="G149" s="222"/>
      <c r="H149" s="220"/>
      <c r="I149" s="220"/>
      <c r="J149" s="220" t="s">
        <v>2061</v>
      </c>
      <c r="K149" s="217"/>
    </row>
    <row r="150" spans="2:11" customFormat="1" ht="5.25" customHeight="1">
      <c r="B150" s="228"/>
      <c r="C150" s="223"/>
      <c r="D150" s="223"/>
      <c r="E150" s="223"/>
      <c r="F150" s="223"/>
      <c r="G150" s="224"/>
      <c r="H150" s="223"/>
      <c r="I150" s="223"/>
      <c r="J150" s="223"/>
      <c r="K150" s="249"/>
    </row>
    <row r="151" spans="2:11" customFormat="1" ht="15" customHeight="1">
      <c r="B151" s="228"/>
      <c r="C151" s="253" t="s">
        <v>2065</v>
      </c>
      <c r="D151" s="205"/>
      <c r="E151" s="205"/>
      <c r="F151" s="254" t="s">
        <v>2062</v>
      </c>
      <c r="G151" s="205"/>
      <c r="H151" s="253" t="s">
        <v>2102</v>
      </c>
      <c r="I151" s="253" t="s">
        <v>2064</v>
      </c>
      <c r="J151" s="253">
        <v>120</v>
      </c>
      <c r="K151" s="249"/>
    </row>
    <row r="152" spans="2:11" customFormat="1" ht="15" customHeight="1">
      <c r="B152" s="228"/>
      <c r="C152" s="253" t="s">
        <v>2111</v>
      </c>
      <c r="D152" s="205"/>
      <c r="E152" s="205"/>
      <c r="F152" s="254" t="s">
        <v>2062</v>
      </c>
      <c r="G152" s="205"/>
      <c r="H152" s="253" t="s">
        <v>2122</v>
      </c>
      <c r="I152" s="253" t="s">
        <v>2064</v>
      </c>
      <c r="J152" s="253" t="s">
        <v>2113</v>
      </c>
      <c r="K152" s="249"/>
    </row>
    <row r="153" spans="2:11" customFormat="1" ht="15" customHeight="1">
      <c r="B153" s="228"/>
      <c r="C153" s="253" t="s">
        <v>2010</v>
      </c>
      <c r="D153" s="205"/>
      <c r="E153" s="205"/>
      <c r="F153" s="254" t="s">
        <v>2062</v>
      </c>
      <c r="G153" s="205"/>
      <c r="H153" s="253" t="s">
        <v>2123</v>
      </c>
      <c r="I153" s="253" t="s">
        <v>2064</v>
      </c>
      <c r="J153" s="253" t="s">
        <v>2113</v>
      </c>
      <c r="K153" s="249"/>
    </row>
    <row r="154" spans="2:11" customFormat="1" ht="15" customHeight="1">
      <c r="B154" s="228"/>
      <c r="C154" s="253" t="s">
        <v>2067</v>
      </c>
      <c r="D154" s="205"/>
      <c r="E154" s="205"/>
      <c r="F154" s="254" t="s">
        <v>2068</v>
      </c>
      <c r="G154" s="205"/>
      <c r="H154" s="253" t="s">
        <v>2102</v>
      </c>
      <c r="I154" s="253" t="s">
        <v>2064</v>
      </c>
      <c r="J154" s="253">
        <v>50</v>
      </c>
      <c r="K154" s="249"/>
    </row>
    <row r="155" spans="2:11" customFormat="1" ht="15" customHeight="1">
      <c r="B155" s="228"/>
      <c r="C155" s="253" t="s">
        <v>2070</v>
      </c>
      <c r="D155" s="205"/>
      <c r="E155" s="205"/>
      <c r="F155" s="254" t="s">
        <v>2062</v>
      </c>
      <c r="G155" s="205"/>
      <c r="H155" s="253" t="s">
        <v>2102</v>
      </c>
      <c r="I155" s="253" t="s">
        <v>2072</v>
      </c>
      <c r="J155" s="253"/>
      <c r="K155" s="249"/>
    </row>
    <row r="156" spans="2:11" customFormat="1" ht="15" customHeight="1">
      <c r="B156" s="228"/>
      <c r="C156" s="253" t="s">
        <v>2081</v>
      </c>
      <c r="D156" s="205"/>
      <c r="E156" s="205"/>
      <c r="F156" s="254" t="s">
        <v>2068</v>
      </c>
      <c r="G156" s="205"/>
      <c r="H156" s="253" t="s">
        <v>2102</v>
      </c>
      <c r="I156" s="253" t="s">
        <v>2064</v>
      </c>
      <c r="J156" s="253">
        <v>50</v>
      </c>
      <c r="K156" s="249"/>
    </row>
    <row r="157" spans="2:11" customFormat="1" ht="15" customHeight="1">
      <c r="B157" s="228"/>
      <c r="C157" s="253" t="s">
        <v>2089</v>
      </c>
      <c r="D157" s="205"/>
      <c r="E157" s="205"/>
      <c r="F157" s="254" t="s">
        <v>2068</v>
      </c>
      <c r="G157" s="205"/>
      <c r="H157" s="253" t="s">
        <v>2102</v>
      </c>
      <c r="I157" s="253" t="s">
        <v>2064</v>
      </c>
      <c r="J157" s="253">
        <v>50</v>
      </c>
      <c r="K157" s="249"/>
    </row>
    <row r="158" spans="2:11" customFormat="1" ht="15" customHeight="1">
      <c r="B158" s="228"/>
      <c r="C158" s="253" t="s">
        <v>2087</v>
      </c>
      <c r="D158" s="205"/>
      <c r="E158" s="205"/>
      <c r="F158" s="254" t="s">
        <v>2068</v>
      </c>
      <c r="G158" s="205"/>
      <c r="H158" s="253" t="s">
        <v>2102</v>
      </c>
      <c r="I158" s="253" t="s">
        <v>2064</v>
      </c>
      <c r="J158" s="253">
        <v>50</v>
      </c>
      <c r="K158" s="249"/>
    </row>
    <row r="159" spans="2:11" customFormat="1" ht="15" customHeight="1">
      <c r="B159" s="228"/>
      <c r="C159" s="253" t="s">
        <v>101</v>
      </c>
      <c r="D159" s="205"/>
      <c r="E159" s="205"/>
      <c r="F159" s="254" t="s">
        <v>2062</v>
      </c>
      <c r="G159" s="205"/>
      <c r="H159" s="253" t="s">
        <v>2124</v>
      </c>
      <c r="I159" s="253" t="s">
        <v>2064</v>
      </c>
      <c r="J159" s="253" t="s">
        <v>2125</v>
      </c>
      <c r="K159" s="249"/>
    </row>
    <row r="160" spans="2:11" customFormat="1" ht="15" customHeight="1">
      <c r="B160" s="228"/>
      <c r="C160" s="253" t="s">
        <v>2126</v>
      </c>
      <c r="D160" s="205"/>
      <c r="E160" s="205"/>
      <c r="F160" s="254" t="s">
        <v>2062</v>
      </c>
      <c r="G160" s="205"/>
      <c r="H160" s="253" t="s">
        <v>2127</v>
      </c>
      <c r="I160" s="253" t="s">
        <v>2097</v>
      </c>
      <c r="J160" s="253"/>
      <c r="K160" s="249"/>
    </row>
    <row r="161" spans="2:11" customFormat="1" ht="15" customHeight="1">
      <c r="B161" s="255"/>
      <c r="C161" s="235"/>
      <c r="D161" s="235"/>
      <c r="E161" s="235"/>
      <c r="F161" s="235"/>
      <c r="G161" s="235"/>
      <c r="H161" s="235"/>
      <c r="I161" s="235"/>
      <c r="J161" s="235"/>
      <c r="K161" s="256"/>
    </row>
    <row r="162" spans="2:11" customFormat="1" ht="18.75" customHeight="1">
      <c r="B162" s="237"/>
      <c r="C162" s="247"/>
      <c r="D162" s="247"/>
      <c r="E162" s="247"/>
      <c r="F162" s="257"/>
      <c r="G162" s="247"/>
      <c r="H162" s="247"/>
      <c r="I162" s="247"/>
      <c r="J162" s="247"/>
      <c r="K162" s="237"/>
    </row>
    <row r="163" spans="2:11" customFormat="1" ht="18.75" customHeight="1">
      <c r="B163" s="212"/>
      <c r="C163" s="212"/>
      <c r="D163" s="212"/>
      <c r="E163" s="212"/>
      <c r="F163" s="212"/>
      <c r="G163" s="212"/>
      <c r="H163" s="212"/>
      <c r="I163" s="212"/>
      <c r="J163" s="212"/>
      <c r="K163" s="212"/>
    </row>
    <row r="164" spans="2:11" customFormat="1" ht="7.5" customHeight="1">
      <c r="B164" s="194"/>
      <c r="C164" s="195"/>
      <c r="D164" s="195"/>
      <c r="E164" s="195"/>
      <c r="F164" s="195"/>
      <c r="G164" s="195"/>
      <c r="H164" s="195"/>
      <c r="I164" s="195"/>
      <c r="J164" s="195"/>
      <c r="K164" s="196"/>
    </row>
    <row r="165" spans="2:11" customFormat="1" ht="45" customHeight="1">
      <c r="B165" s="197"/>
      <c r="C165" s="321" t="s">
        <v>2128</v>
      </c>
      <c r="D165" s="321"/>
      <c r="E165" s="321"/>
      <c r="F165" s="321"/>
      <c r="G165" s="321"/>
      <c r="H165" s="321"/>
      <c r="I165" s="321"/>
      <c r="J165" s="321"/>
      <c r="K165" s="198"/>
    </row>
    <row r="166" spans="2:11" customFormat="1" ht="17.25" customHeight="1">
      <c r="B166" s="197"/>
      <c r="C166" s="218" t="s">
        <v>2056</v>
      </c>
      <c r="D166" s="218"/>
      <c r="E166" s="218"/>
      <c r="F166" s="218" t="s">
        <v>2057</v>
      </c>
      <c r="G166" s="258"/>
      <c r="H166" s="259" t="s">
        <v>54</v>
      </c>
      <c r="I166" s="259" t="s">
        <v>57</v>
      </c>
      <c r="J166" s="218" t="s">
        <v>2058</v>
      </c>
      <c r="K166" s="198"/>
    </row>
    <row r="167" spans="2:11" customFormat="1" ht="17.25" customHeight="1">
      <c r="B167" s="199"/>
      <c r="C167" s="220" t="s">
        <v>2059</v>
      </c>
      <c r="D167" s="220"/>
      <c r="E167" s="220"/>
      <c r="F167" s="221" t="s">
        <v>2060</v>
      </c>
      <c r="G167" s="260"/>
      <c r="H167" s="261"/>
      <c r="I167" s="261"/>
      <c r="J167" s="220" t="s">
        <v>2061</v>
      </c>
      <c r="K167" s="200"/>
    </row>
    <row r="168" spans="2:11" customFormat="1" ht="5.25" customHeight="1">
      <c r="B168" s="228"/>
      <c r="C168" s="223"/>
      <c r="D168" s="223"/>
      <c r="E168" s="223"/>
      <c r="F168" s="223"/>
      <c r="G168" s="224"/>
      <c r="H168" s="223"/>
      <c r="I168" s="223"/>
      <c r="J168" s="223"/>
      <c r="K168" s="249"/>
    </row>
    <row r="169" spans="2:11" customFormat="1" ht="15" customHeight="1">
      <c r="B169" s="228"/>
      <c r="C169" s="205" t="s">
        <v>2065</v>
      </c>
      <c r="D169" s="205"/>
      <c r="E169" s="205"/>
      <c r="F169" s="226" t="s">
        <v>2062</v>
      </c>
      <c r="G169" s="205"/>
      <c r="H169" s="205" t="s">
        <v>2102</v>
      </c>
      <c r="I169" s="205" t="s">
        <v>2064</v>
      </c>
      <c r="J169" s="205">
        <v>120</v>
      </c>
      <c r="K169" s="249"/>
    </row>
    <row r="170" spans="2:11" customFormat="1" ht="15" customHeight="1">
      <c r="B170" s="228"/>
      <c r="C170" s="205" t="s">
        <v>2111</v>
      </c>
      <c r="D170" s="205"/>
      <c r="E170" s="205"/>
      <c r="F170" s="226" t="s">
        <v>2062</v>
      </c>
      <c r="G170" s="205"/>
      <c r="H170" s="205" t="s">
        <v>2112</v>
      </c>
      <c r="I170" s="205" t="s">
        <v>2064</v>
      </c>
      <c r="J170" s="205" t="s">
        <v>2113</v>
      </c>
      <c r="K170" s="249"/>
    </row>
    <row r="171" spans="2:11" customFormat="1" ht="15" customHeight="1">
      <c r="B171" s="228"/>
      <c r="C171" s="205" t="s">
        <v>2010</v>
      </c>
      <c r="D171" s="205"/>
      <c r="E171" s="205"/>
      <c r="F171" s="226" t="s">
        <v>2062</v>
      </c>
      <c r="G171" s="205"/>
      <c r="H171" s="205" t="s">
        <v>2129</v>
      </c>
      <c r="I171" s="205" t="s">
        <v>2064</v>
      </c>
      <c r="J171" s="205" t="s">
        <v>2113</v>
      </c>
      <c r="K171" s="249"/>
    </row>
    <row r="172" spans="2:11" customFormat="1" ht="15" customHeight="1">
      <c r="B172" s="228"/>
      <c r="C172" s="205" t="s">
        <v>2067</v>
      </c>
      <c r="D172" s="205"/>
      <c r="E172" s="205"/>
      <c r="F172" s="226" t="s">
        <v>2068</v>
      </c>
      <c r="G172" s="205"/>
      <c r="H172" s="205" t="s">
        <v>2129</v>
      </c>
      <c r="I172" s="205" t="s">
        <v>2064</v>
      </c>
      <c r="J172" s="205">
        <v>50</v>
      </c>
      <c r="K172" s="249"/>
    </row>
    <row r="173" spans="2:11" customFormat="1" ht="15" customHeight="1">
      <c r="B173" s="228"/>
      <c r="C173" s="205" t="s">
        <v>2070</v>
      </c>
      <c r="D173" s="205"/>
      <c r="E173" s="205"/>
      <c r="F173" s="226" t="s">
        <v>2062</v>
      </c>
      <c r="G173" s="205"/>
      <c r="H173" s="205" t="s">
        <v>2129</v>
      </c>
      <c r="I173" s="205" t="s">
        <v>2072</v>
      </c>
      <c r="J173" s="205"/>
      <c r="K173" s="249"/>
    </row>
    <row r="174" spans="2:11" customFormat="1" ht="15" customHeight="1">
      <c r="B174" s="228"/>
      <c r="C174" s="205" t="s">
        <v>2081</v>
      </c>
      <c r="D174" s="205"/>
      <c r="E174" s="205"/>
      <c r="F174" s="226" t="s">
        <v>2068</v>
      </c>
      <c r="G174" s="205"/>
      <c r="H174" s="205" t="s">
        <v>2129</v>
      </c>
      <c r="I174" s="205" t="s">
        <v>2064</v>
      </c>
      <c r="J174" s="205">
        <v>50</v>
      </c>
      <c r="K174" s="249"/>
    </row>
    <row r="175" spans="2:11" customFormat="1" ht="15" customHeight="1">
      <c r="B175" s="228"/>
      <c r="C175" s="205" t="s">
        <v>2089</v>
      </c>
      <c r="D175" s="205"/>
      <c r="E175" s="205"/>
      <c r="F175" s="226" t="s">
        <v>2068</v>
      </c>
      <c r="G175" s="205"/>
      <c r="H175" s="205" t="s">
        <v>2129</v>
      </c>
      <c r="I175" s="205" t="s">
        <v>2064</v>
      </c>
      <c r="J175" s="205">
        <v>50</v>
      </c>
      <c r="K175" s="249"/>
    </row>
    <row r="176" spans="2:11" customFormat="1" ht="15" customHeight="1">
      <c r="B176" s="228"/>
      <c r="C176" s="205" t="s">
        <v>2087</v>
      </c>
      <c r="D176" s="205"/>
      <c r="E176" s="205"/>
      <c r="F176" s="226" t="s">
        <v>2068</v>
      </c>
      <c r="G176" s="205"/>
      <c r="H176" s="205" t="s">
        <v>2129</v>
      </c>
      <c r="I176" s="205" t="s">
        <v>2064</v>
      </c>
      <c r="J176" s="205">
        <v>50</v>
      </c>
      <c r="K176" s="249"/>
    </row>
    <row r="177" spans="2:11" customFormat="1" ht="15" customHeight="1">
      <c r="B177" s="228"/>
      <c r="C177" s="205" t="s">
        <v>111</v>
      </c>
      <c r="D177" s="205"/>
      <c r="E177" s="205"/>
      <c r="F177" s="226" t="s">
        <v>2062</v>
      </c>
      <c r="G177" s="205"/>
      <c r="H177" s="205" t="s">
        <v>2130</v>
      </c>
      <c r="I177" s="205" t="s">
        <v>2131</v>
      </c>
      <c r="J177" s="205"/>
      <c r="K177" s="249"/>
    </row>
    <row r="178" spans="2:11" customFormat="1" ht="15" customHeight="1">
      <c r="B178" s="228"/>
      <c r="C178" s="205" t="s">
        <v>57</v>
      </c>
      <c r="D178" s="205"/>
      <c r="E178" s="205"/>
      <c r="F178" s="226" t="s">
        <v>2062</v>
      </c>
      <c r="G178" s="205"/>
      <c r="H178" s="205" t="s">
        <v>2132</v>
      </c>
      <c r="I178" s="205" t="s">
        <v>2133</v>
      </c>
      <c r="J178" s="205">
        <v>1</v>
      </c>
      <c r="K178" s="249"/>
    </row>
    <row r="179" spans="2:11" customFormat="1" ht="15" customHeight="1">
      <c r="B179" s="228"/>
      <c r="C179" s="205" t="s">
        <v>53</v>
      </c>
      <c r="D179" s="205"/>
      <c r="E179" s="205"/>
      <c r="F179" s="226" t="s">
        <v>2062</v>
      </c>
      <c r="G179" s="205"/>
      <c r="H179" s="205" t="s">
        <v>2134</v>
      </c>
      <c r="I179" s="205" t="s">
        <v>2064</v>
      </c>
      <c r="J179" s="205">
        <v>20</v>
      </c>
      <c r="K179" s="249"/>
    </row>
    <row r="180" spans="2:11" customFormat="1" ht="15" customHeight="1">
      <c r="B180" s="228"/>
      <c r="C180" s="205" t="s">
        <v>54</v>
      </c>
      <c r="D180" s="205"/>
      <c r="E180" s="205"/>
      <c r="F180" s="226" t="s">
        <v>2062</v>
      </c>
      <c r="G180" s="205"/>
      <c r="H180" s="205" t="s">
        <v>2135</v>
      </c>
      <c r="I180" s="205" t="s">
        <v>2064</v>
      </c>
      <c r="J180" s="205">
        <v>255</v>
      </c>
      <c r="K180" s="249"/>
    </row>
    <row r="181" spans="2:11" customFormat="1" ht="15" customHeight="1">
      <c r="B181" s="228"/>
      <c r="C181" s="205" t="s">
        <v>112</v>
      </c>
      <c r="D181" s="205"/>
      <c r="E181" s="205"/>
      <c r="F181" s="226" t="s">
        <v>2062</v>
      </c>
      <c r="G181" s="205"/>
      <c r="H181" s="205" t="s">
        <v>2026</v>
      </c>
      <c r="I181" s="205" t="s">
        <v>2064</v>
      </c>
      <c r="J181" s="205">
        <v>10</v>
      </c>
      <c r="K181" s="249"/>
    </row>
    <row r="182" spans="2:11" customFormat="1" ht="15" customHeight="1">
      <c r="B182" s="228"/>
      <c r="C182" s="205" t="s">
        <v>113</v>
      </c>
      <c r="D182" s="205"/>
      <c r="E182" s="205"/>
      <c r="F182" s="226" t="s">
        <v>2062</v>
      </c>
      <c r="G182" s="205"/>
      <c r="H182" s="205" t="s">
        <v>2136</v>
      </c>
      <c r="I182" s="205" t="s">
        <v>2097</v>
      </c>
      <c r="J182" s="205"/>
      <c r="K182" s="249"/>
    </row>
    <row r="183" spans="2:11" customFormat="1" ht="15" customHeight="1">
      <c r="B183" s="228"/>
      <c r="C183" s="205" t="s">
        <v>2137</v>
      </c>
      <c r="D183" s="205"/>
      <c r="E183" s="205"/>
      <c r="F183" s="226" t="s">
        <v>2062</v>
      </c>
      <c r="G183" s="205"/>
      <c r="H183" s="205" t="s">
        <v>2138</v>
      </c>
      <c r="I183" s="205" t="s">
        <v>2097</v>
      </c>
      <c r="J183" s="205"/>
      <c r="K183" s="249"/>
    </row>
    <row r="184" spans="2:11" customFormat="1" ht="15" customHeight="1">
      <c r="B184" s="228"/>
      <c r="C184" s="205" t="s">
        <v>2126</v>
      </c>
      <c r="D184" s="205"/>
      <c r="E184" s="205"/>
      <c r="F184" s="226" t="s">
        <v>2062</v>
      </c>
      <c r="G184" s="205"/>
      <c r="H184" s="205" t="s">
        <v>2139</v>
      </c>
      <c r="I184" s="205" t="s">
        <v>2097</v>
      </c>
      <c r="J184" s="205"/>
      <c r="K184" s="249"/>
    </row>
    <row r="185" spans="2:11" customFormat="1" ht="15" customHeight="1">
      <c r="B185" s="228"/>
      <c r="C185" s="205" t="s">
        <v>115</v>
      </c>
      <c r="D185" s="205"/>
      <c r="E185" s="205"/>
      <c r="F185" s="226" t="s">
        <v>2068</v>
      </c>
      <c r="G185" s="205"/>
      <c r="H185" s="205" t="s">
        <v>2140</v>
      </c>
      <c r="I185" s="205" t="s">
        <v>2064</v>
      </c>
      <c r="J185" s="205">
        <v>50</v>
      </c>
      <c r="K185" s="249"/>
    </row>
    <row r="186" spans="2:11" customFormat="1" ht="15" customHeight="1">
      <c r="B186" s="228"/>
      <c r="C186" s="205" t="s">
        <v>2141</v>
      </c>
      <c r="D186" s="205"/>
      <c r="E186" s="205"/>
      <c r="F186" s="226" t="s">
        <v>2068</v>
      </c>
      <c r="G186" s="205"/>
      <c r="H186" s="205" t="s">
        <v>2142</v>
      </c>
      <c r="I186" s="205" t="s">
        <v>2143</v>
      </c>
      <c r="J186" s="205"/>
      <c r="K186" s="249"/>
    </row>
    <row r="187" spans="2:11" customFormat="1" ht="15" customHeight="1">
      <c r="B187" s="228"/>
      <c r="C187" s="205" t="s">
        <v>2144</v>
      </c>
      <c r="D187" s="205"/>
      <c r="E187" s="205"/>
      <c r="F187" s="226" t="s">
        <v>2068</v>
      </c>
      <c r="G187" s="205"/>
      <c r="H187" s="205" t="s">
        <v>2145</v>
      </c>
      <c r="I187" s="205" t="s">
        <v>2143</v>
      </c>
      <c r="J187" s="205"/>
      <c r="K187" s="249"/>
    </row>
    <row r="188" spans="2:11" customFormat="1" ht="15" customHeight="1">
      <c r="B188" s="228"/>
      <c r="C188" s="205" t="s">
        <v>2146</v>
      </c>
      <c r="D188" s="205"/>
      <c r="E188" s="205"/>
      <c r="F188" s="226" t="s">
        <v>2068</v>
      </c>
      <c r="G188" s="205"/>
      <c r="H188" s="205" t="s">
        <v>2147</v>
      </c>
      <c r="I188" s="205" t="s">
        <v>2143</v>
      </c>
      <c r="J188" s="205"/>
      <c r="K188" s="249"/>
    </row>
    <row r="189" spans="2:11" customFormat="1" ht="15" customHeight="1">
      <c r="B189" s="228"/>
      <c r="C189" s="262" t="s">
        <v>2148</v>
      </c>
      <c r="D189" s="205"/>
      <c r="E189" s="205"/>
      <c r="F189" s="226" t="s">
        <v>2068</v>
      </c>
      <c r="G189" s="205"/>
      <c r="H189" s="205" t="s">
        <v>2149</v>
      </c>
      <c r="I189" s="205" t="s">
        <v>2150</v>
      </c>
      <c r="J189" s="263" t="s">
        <v>2151</v>
      </c>
      <c r="K189" s="249"/>
    </row>
    <row r="190" spans="2:11" customFormat="1" ht="15" customHeight="1">
      <c r="B190" s="264"/>
      <c r="C190" s="265" t="s">
        <v>2152</v>
      </c>
      <c r="D190" s="266"/>
      <c r="E190" s="266"/>
      <c r="F190" s="267" t="s">
        <v>2068</v>
      </c>
      <c r="G190" s="266"/>
      <c r="H190" s="266" t="s">
        <v>2153</v>
      </c>
      <c r="I190" s="266" t="s">
        <v>2150</v>
      </c>
      <c r="J190" s="268" t="s">
        <v>2151</v>
      </c>
      <c r="K190" s="269"/>
    </row>
    <row r="191" spans="2:11" customFormat="1" ht="15" customHeight="1">
      <c r="B191" s="228"/>
      <c r="C191" s="262" t="s">
        <v>42</v>
      </c>
      <c r="D191" s="205"/>
      <c r="E191" s="205"/>
      <c r="F191" s="226" t="s">
        <v>2062</v>
      </c>
      <c r="G191" s="205"/>
      <c r="H191" s="202" t="s">
        <v>2154</v>
      </c>
      <c r="I191" s="205" t="s">
        <v>2155</v>
      </c>
      <c r="J191" s="205"/>
      <c r="K191" s="249"/>
    </row>
    <row r="192" spans="2:11" customFormat="1" ht="15" customHeight="1">
      <c r="B192" s="228"/>
      <c r="C192" s="262" t="s">
        <v>2156</v>
      </c>
      <c r="D192" s="205"/>
      <c r="E192" s="205"/>
      <c r="F192" s="226" t="s">
        <v>2062</v>
      </c>
      <c r="G192" s="205"/>
      <c r="H192" s="205" t="s">
        <v>2157</v>
      </c>
      <c r="I192" s="205" t="s">
        <v>2097</v>
      </c>
      <c r="J192" s="205"/>
      <c r="K192" s="249"/>
    </row>
    <row r="193" spans="2:11" customFormat="1" ht="15" customHeight="1">
      <c r="B193" s="228"/>
      <c r="C193" s="262" t="s">
        <v>2158</v>
      </c>
      <c r="D193" s="205"/>
      <c r="E193" s="205"/>
      <c r="F193" s="226" t="s">
        <v>2062</v>
      </c>
      <c r="G193" s="205"/>
      <c r="H193" s="205" t="s">
        <v>2159</v>
      </c>
      <c r="I193" s="205" t="s">
        <v>2097</v>
      </c>
      <c r="J193" s="205"/>
      <c r="K193" s="249"/>
    </row>
    <row r="194" spans="2:11" customFormat="1" ht="15" customHeight="1">
      <c r="B194" s="228"/>
      <c r="C194" s="262" t="s">
        <v>2160</v>
      </c>
      <c r="D194" s="205"/>
      <c r="E194" s="205"/>
      <c r="F194" s="226" t="s">
        <v>2068</v>
      </c>
      <c r="G194" s="205"/>
      <c r="H194" s="205" t="s">
        <v>2161</v>
      </c>
      <c r="I194" s="205" t="s">
        <v>2097</v>
      </c>
      <c r="J194" s="205"/>
      <c r="K194" s="249"/>
    </row>
    <row r="195" spans="2:11" customFormat="1" ht="15" customHeight="1">
      <c r="B195" s="255"/>
      <c r="C195" s="270"/>
      <c r="D195" s="235"/>
      <c r="E195" s="235"/>
      <c r="F195" s="235"/>
      <c r="G195" s="235"/>
      <c r="H195" s="235"/>
      <c r="I195" s="235"/>
      <c r="J195" s="235"/>
      <c r="K195" s="256"/>
    </row>
    <row r="196" spans="2:11" customFormat="1" ht="18.75" customHeight="1">
      <c r="B196" s="237"/>
      <c r="C196" s="247"/>
      <c r="D196" s="247"/>
      <c r="E196" s="247"/>
      <c r="F196" s="257"/>
      <c r="G196" s="247"/>
      <c r="H196" s="247"/>
      <c r="I196" s="247"/>
      <c r="J196" s="247"/>
      <c r="K196" s="237"/>
    </row>
    <row r="197" spans="2:11" customFormat="1" ht="18.75" customHeight="1">
      <c r="B197" s="237"/>
      <c r="C197" s="247"/>
      <c r="D197" s="247"/>
      <c r="E197" s="247"/>
      <c r="F197" s="257"/>
      <c r="G197" s="247"/>
      <c r="H197" s="247"/>
      <c r="I197" s="247"/>
      <c r="J197" s="247"/>
      <c r="K197" s="237"/>
    </row>
    <row r="198" spans="2:11" customFormat="1" ht="18.75" customHeight="1">
      <c r="B198" s="212"/>
      <c r="C198" s="212"/>
      <c r="D198" s="212"/>
      <c r="E198" s="212"/>
      <c r="F198" s="212"/>
      <c r="G198" s="212"/>
      <c r="H198" s="212"/>
      <c r="I198" s="212"/>
      <c r="J198" s="212"/>
      <c r="K198" s="212"/>
    </row>
    <row r="199" spans="2:11" customFormat="1" ht="13.5">
      <c r="B199" s="194"/>
      <c r="C199" s="195"/>
      <c r="D199" s="195"/>
      <c r="E199" s="195"/>
      <c r="F199" s="195"/>
      <c r="G199" s="195"/>
      <c r="H199" s="195"/>
      <c r="I199" s="195"/>
      <c r="J199" s="195"/>
      <c r="K199" s="196"/>
    </row>
    <row r="200" spans="2:11" customFormat="1" ht="21">
      <c r="B200" s="197"/>
      <c r="C200" s="321" t="s">
        <v>2162</v>
      </c>
      <c r="D200" s="321"/>
      <c r="E200" s="321"/>
      <c r="F200" s="321"/>
      <c r="G200" s="321"/>
      <c r="H200" s="321"/>
      <c r="I200" s="321"/>
      <c r="J200" s="321"/>
      <c r="K200" s="198"/>
    </row>
    <row r="201" spans="2:11" customFormat="1" ht="25.5" customHeight="1">
      <c r="B201" s="197"/>
      <c r="C201" s="271" t="s">
        <v>2163</v>
      </c>
      <c r="D201" s="271"/>
      <c r="E201" s="271"/>
      <c r="F201" s="271" t="s">
        <v>2164</v>
      </c>
      <c r="G201" s="272"/>
      <c r="H201" s="324" t="s">
        <v>2165</v>
      </c>
      <c r="I201" s="324"/>
      <c r="J201" s="324"/>
      <c r="K201" s="198"/>
    </row>
    <row r="202" spans="2:11" customFormat="1" ht="5.25" customHeight="1">
      <c r="B202" s="228"/>
      <c r="C202" s="223"/>
      <c r="D202" s="223"/>
      <c r="E202" s="223"/>
      <c r="F202" s="223"/>
      <c r="G202" s="247"/>
      <c r="H202" s="223"/>
      <c r="I202" s="223"/>
      <c r="J202" s="223"/>
      <c r="K202" s="249"/>
    </row>
    <row r="203" spans="2:11" customFormat="1" ht="15" customHeight="1">
      <c r="B203" s="228"/>
      <c r="C203" s="205" t="s">
        <v>2155</v>
      </c>
      <c r="D203" s="205"/>
      <c r="E203" s="205"/>
      <c r="F203" s="226" t="s">
        <v>43</v>
      </c>
      <c r="G203" s="205"/>
      <c r="H203" s="325" t="s">
        <v>2166</v>
      </c>
      <c r="I203" s="325"/>
      <c r="J203" s="325"/>
      <c r="K203" s="249"/>
    </row>
    <row r="204" spans="2:11" customFormat="1" ht="15" customHeight="1">
      <c r="B204" s="228"/>
      <c r="C204" s="205"/>
      <c r="D204" s="205"/>
      <c r="E204" s="205"/>
      <c r="F204" s="226" t="s">
        <v>44</v>
      </c>
      <c r="G204" s="205"/>
      <c r="H204" s="325" t="s">
        <v>2167</v>
      </c>
      <c r="I204" s="325"/>
      <c r="J204" s="325"/>
      <c r="K204" s="249"/>
    </row>
    <row r="205" spans="2:11" customFormat="1" ht="15" customHeight="1">
      <c r="B205" s="228"/>
      <c r="C205" s="205"/>
      <c r="D205" s="205"/>
      <c r="E205" s="205"/>
      <c r="F205" s="226" t="s">
        <v>47</v>
      </c>
      <c r="G205" s="205"/>
      <c r="H205" s="325" t="s">
        <v>2168</v>
      </c>
      <c r="I205" s="325"/>
      <c r="J205" s="325"/>
      <c r="K205" s="249"/>
    </row>
    <row r="206" spans="2:11" customFormat="1" ht="15" customHeight="1">
      <c r="B206" s="228"/>
      <c r="C206" s="205"/>
      <c r="D206" s="205"/>
      <c r="E206" s="205"/>
      <c r="F206" s="226" t="s">
        <v>45</v>
      </c>
      <c r="G206" s="205"/>
      <c r="H206" s="325" t="s">
        <v>2169</v>
      </c>
      <c r="I206" s="325"/>
      <c r="J206" s="325"/>
      <c r="K206" s="249"/>
    </row>
    <row r="207" spans="2:11" customFormat="1" ht="15" customHeight="1">
      <c r="B207" s="228"/>
      <c r="C207" s="205"/>
      <c r="D207" s="205"/>
      <c r="E207" s="205"/>
      <c r="F207" s="226" t="s">
        <v>46</v>
      </c>
      <c r="G207" s="205"/>
      <c r="H207" s="325" t="s">
        <v>2170</v>
      </c>
      <c r="I207" s="325"/>
      <c r="J207" s="325"/>
      <c r="K207" s="249"/>
    </row>
    <row r="208" spans="2:11" customFormat="1" ht="15" customHeight="1">
      <c r="B208" s="228"/>
      <c r="C208" s="205"/>
      <c r="D208" s="205"/>
      <c r="E208" s="205"/>
      <c r="F208" s="226"/>
      <c r="G208" s="205"/>
      <c r="H208" s="205"/>
      <c r="I208" s="205"/>
      <c r="J208" s="205"/>
      <c r="K208" s="249"/>
    </row>
    <row r="209" spans="2:11" customFormat="1" ht="15" customHeight="1">
      <c r="B209" s="228"/>
      <c r="C209" s="205" t="s">
        <v>2109</v>
      </c>
      <c r="D209" s="205"/>
      <c r="E209" s="205"/>
      <c r="F209" s="226" t="s">
        <v>78</v>
      </c>
      <c r="G209" s="205"/>
      <c r="H209" s="325" t="s">
        <v>2171</v>
      </c>
      <c r="I209" s="325"/>
      <c r="J209" s="325"/>
      <c r="K209" s="249"/>
    </row>
    <row r="210" spans="2:11" customFormat="1" ht="15" customHeight="1">
      <c r="B210" s="228"/>
      <c r="C210" s="205"/>
      <c r="D210" s="205"/>
      <c r="E210" s="205"/>
      <c r="F210" s="226" t="s">
        <v>2004</v>
      </c>
      <c r="G210" s="205"/>
      <c r="H210" s="325" t="s">
        <v>2005</v>
      </c>
      <c r="I210" s="325"/>
      <c r="J210" s="325"/>
      <c r="K210" s="249"/>
    </row>
    <row r="211" spans="2:11" customFormat="1" ht="15" customHeight="1">
      <c r="B211" s="228"/>
      <c r="C211" s="205"/>
      <c r="D211" s="205"/>
      <c r="E211" s="205"/>
      <c r="F211" s="226" t="s">
        <v>2002</v>
      </c>
      <c r="G211" s="205"/>
      <c r="H211" s="325" t="s">
        <v>2172</v>
      </c>
      <c r="I211" s="325"/>
      <c r="J211" s="325"/>
      <c r="K211" s="249"/>
    </row>
    <row r="212" spans="2:11" customFormat="1" ht="15" customHeight="1">
      <c r="B212" s="273"/>
      <c r="C212" s="205"/>
      <c r="D212" s="205"/>
      <c r="E212" s="205"/>
      <c r="F212" s="226" t="s">
        <v>2006</v>
      </c>
      <c r="G212" s="262"/>
      <c r="H212" s="326" t="s">
        <v>2007</v>
      </c>
      <c r="I212" s="326"/>
      <c r="J212" s="326"/>
      <c r="K212" s="274"/>
    </row>
    <row r="213" spans="2:11" customFormat="1" ht="15" customHeight="1">
      <c r="B213" s="273"/>
      <c r="C213" s="205"/>
      <c r="D213" s="205"/>
      <c r="E213" s="205"/>
      <c r="F213" s="226" t="s">
        <v>2008</v>
      </c>
      <c r="G213" s="262"/>
      <c r="H213" s="326" t="s">
        <v>175</v>
      </c>
      <c r="I213" s="326"/>
      <c r="J213" s="326"/>
      <c r="K213" s="274"/>
    </row>
    <row r="214" spans="2:11" customFormat="1" ht="15" customHeight="1">
      <c r="B214" s="273"/>
      <c r="C214" s="205"/>
      <c r="D214" s="205"/>
      <c r="E214" s="205"/>
      <c r="F214" s="226"/>
      <c r="G214" s="262"/>
      <c r="H214" s="253"/>
      <c r="I214" s="253"/>
      <c r="J214" s="253"/>
      <c r="K214" s="274"/>
    </row>
    <row r="215" spans="2:11" customFormat="1" ht="15" customHeight="1">
      <c r="B215" s="273"/>
      <c r="C215" s="205" t="s">
        <v>2133</v>
      </c>
      <c r="D215" s="205"/>
      <c r="E215" s="205"/>
      <c r="F215" s="226">
        <v>1</v>
      </c>
      <c r="G215" s="262"/>
      <c r="H215" s="326" t="s">
        <v>2173</v>
      </c>
      <c r="I215" s="326"/>
      <c r="J215" s="326"/>
      <c r="K215" s="274"/>
    </row>
    <row r="216" spans="2:11" customFormat="1" ht="15" customHeight="1">
      <c r="B216" s="273"/>
      <c r="C216" s="205"/>
      <c r="D216" s="205"/>
      <c r="E216" s="205"/>
      <c r="F216" s="226">
        <v>2</v>
      </c>
      <c r="G216" s="262"/>
      <c r="H216" s="326" t="s">
        <v>2174</v>
      </c>
      <c r="I216" s="326"/>
      <c r="J216" s="326"/>
      <c r="K216" s="274"/>
    </row>
    <row r="217" spans="2:11" customFormat="1" ht="15" customHeight="1">
      <c r="B217" s="273"/>
      <c r="C217" s="205"/>
      <c r="D217" s="205"/>
      <c r="E217" s="205"/>
      <c r="F217" s="226">
        <v>3</v>
      </c>
      <c r="G217" s="262"/>
      <c r="H217" s="326" t="s">
        <v>2175</v>
      </c>
      <c r="I217" s="326"/>
      <c r="J217" s="326"/>
      <c r="K217" s="274"/>
    </row>
    <row r="218" spans="2:11" customFormat="1" ht="15" customHeight="1">
      <c r="B218" s="273"/>
      <c r="C218" s="205"/>
      <c r="D218" s="205"/>
      <c r="E218" s="205"/>
      <c r="F218" s="226">
        <v>4</v>
      </c>
      <c r="G218" s="262"/>
      <c r="H218" s="326" t="s">
        <v>2176</v>
      </c>
      <c r="I218" s="326"/>
      <c r="J218" s="326"/>
      <c r="K218" s="274"/>
    </row>
    <row r="219" spans="2:11" customFormat="1" ht="12.75" customHeight="1">
      <c r="B219" s="275"/>
      <c r="C219" s="276"/>
      <c r="D219" s="276"/>
      <c r="E219" s="276"/>
      <c r="F219" s="276"/>
      <c r="G219" s="276"/>
      <c r="H219" s="276"/>
      <c r="I219" s="276"/>
      <c r="J219" s="276"/>
      <c r="K219" s="27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Rekapitulace stavby</vt:lpstr>
      <vt:lpstr>00 - Vedlejší rozpočtové ...</vt:lpstr>
      <vt:lpstr>01 - Stavební část</vt:lpstr>
      <vt:lpstr>02 - Střecha</vt:lpstr>
      <vt:lpstr>03 - Vzduchotechnika</vt:lpstr>
      <vt:lpstr>04.1 Rek Elektroinstalace</vt:lpstr>
      <vt:lpstr>04.2 Pol Elektroinstalace</vt:lpstr>
      <vt:lpstr>05 - Hromosvod </vt:lpstr>
      <vt:lpstr>Pokyny pro vyplnění</vt:lpstr>
      <vt:lpstr>'00 - Vedlejší rozpočtové ...'!Názvy_tisku</vt:lpstr>
      <vt:lpstr>'01 - Stavební část'!Názvy_tisku</vt:lpstr>
      <vt:lpstr>'02 - Střecha'!Názvy_tisku</vt:lpstr>
      <vt:lpstr>'03 - Vzduchotechnika'!Názvy_tisku</vt:lpstr>
      <vt:lpstr>'04.2 Pol Elektroinstalace'!Názvy_tisku</vt:lpstr>
      <vt:lpstr>'05 - Hromosvod '!Názvy_tisku</vt:lpstr>
      <vt:lpstr>'Rekapitulace stavby'!Názvy_tisku</vt:lpstr>
      <vt:lpstr>'00 - Vedlejší rozpočtové ...'!Oblast_tisku</vt:lpstr>
      <vt:lpstr>'01 - Stavební část'!Oblast_tisku</vt:lpstr>
      <vt:lpstr>'02 - Střecha'!Oblast_tisku</vt:lpstr>
      <vt:lpstr>'03 - Vzduchotechnika'!Oblast_tisku</vt:lpstr>
      <vt:lpstr>'05 - Hromosvod 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DESKTOP-473U3HR\Michal</dc:creator>
  <cp:lastModifiedBy>Michal</cp:lastModifiedBy>
  <dcterms:created xsi:type="dcterms:W3CDTF">2025-05-05T07:05:17Z</dcterms:created>
  <dcterms:modified xsi:type="dcterms:W3CDTF">2025-05-05T07:08:02Z</dcterms:modified>
</cp:coreProperties>
</file>